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pivotTables/pivotTable4.xml" ContentType="application/vnd.openxmlformats-officedocument.spreadsheetml.pivotTab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drawings/drawing8.xml" ContentType="application/vnd.openxmlformats-officedocument.drawing+xml"/>
  <Override PartName="/xl/pivotTables/pivotTable6.xml" ContentType="application/vnd.openxmlformats-officedocument.spreadsheetml.pivotTable+xml"/>
  <Override PartName="/xl/drawings/drawing9.xml" ContentType="application/vnd.openxmlformats-officedocument.drawing+xml"/>
  <Override PartName="/xl/pivotTables/pivotTable7.xml" ContentType="application/vnd.openxmlformats-officedocument.spreadsheetml.pivotTable+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8.xml" ContentType="application/vnd.openxmlformats-officedocument.spreadsheetml.pivotTable+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9.xml" ContentType="application/vnd.openxmlformats-officedocument.spreadsheetml.pivotTable+xml"/>
  <Override PartName="/xl/drawings/drawing12.xml" ContentType="application/vnd.openxmlformats-officedocument.drawing+xml"/>
  <Override PartName="/xl/pivotTables/pivotTable10.xml" ContentType="application/vnd.openxmlformats-officedocument.spreadsheetml.pivotTable+xml"/>
  <Override PartName="/xl/drawings/drawing13.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4.xml" ContentType="application/vnd.openxmlformats-officedocument.spreadsheetml.pivotTable+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2.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hidePivotFieldList="1"/>
  <mc:AlternateContent xmlns:mc="http://schemas.openxmlformats.org/markup-compatibility/2006">
    <mc:Choice Requires="x15">
      <x15ac:absPath xmlns:x15ac="http://schemas.microsoft.com/office/spreadsheetml/2010/11/ac" url="C:\Users\patricia.blair\Documents\"/>
    </mc:Choice>
  </mc:AlternateContent>
  <bookViews>
    <workbookView xWindow="0" yWindow="0" windowWidth="23040" windowHeight="9120" tabRatio="905"/>
  </bookViews>
  <sheets>
    <sheet name="Title" sheetId="78" r:id="rId1"/>
    <sheet name="Table of contents" sheetId="79" r:id="rId2"/>
    <sheet name="1 How to use this tool" sheetId="84" r:id="rId3"/>
    <sheet name="2 Definitions" sheetId="81" r:id="rId4"/>
    <sheet name="3a Current cost (C)" sheetId="83" r:id="rId5"/>
    <sheet name="3b Current cost | Function (T)" sheetId="95" r:id="rId6"/>
    <sheet name="3c Current cost | Geog. (T)" sheetId="96" r:id="rId7"/>
    <sheet name="3d Current Cost |Benchmarks (T)" sheetId="115" r:id="rId8"/>
    <sheet name="4a Historical cost (C)" sheetId="98" r:id="rId9"/>
    <sheet name="4b H. Cost | Function (T)" sheetId="20" r:id="rId10"/>
    <sheet name="4c H. Cost | Geography (T)" sheetId="106" r:id="rId11"/>
    <sheet name="5a Wage inflation (C)" sheetId="65" r:id="rId12"/>
    <sheet name="5b Projected cost (C)" sheetId="92" r:id="rId13"/>
    <sheet name="5c Projected cost | Function(T)" sheetId="91" r:id="rId14"/>
    <sheet name="6a Avg Salaries (C)" sheetId="74" r:id="rId15"/>
    <sheet name="6b Avg Salaries | Function (T)" sheetId="89" r:id="rId16"/>
    <sheet name="6c Med Salaries | Function (T)" sheetId="117" r:id="rId17"/>
    <sheet name="6d Min Salaries | Function (T)" sheetId="112" r:id="rId18"/>
    <sheet name="6e Max Salaries | Function (T)" sheetId="113" r:id="rId19"/>
    <sheet name="6h Hist. Salaries | Function(T)" sheetId="116" r:id="rId20"/>
    <sheet name="7 Attrition (C)" sheetId="86" r:id="rId21"/>
    <sheet name="8 Exchange rate (T)" sheetId="104" r:id="rId22"/>
    <sheet name="Appendix&gt;&gt;&gt;" sheetId="59" r:id="rId23"/>
    <sheet name="Tables" sheetId="67" r:id="rId24"/>
    <sheet name="Exchange rate info" sheetId="4" r:id="rId25"/>
    <sheet name="Operating cost info" sheetId="1" r:id="rId26"/>
    <sheet name="Estimated Op Costs info" sheetId="41" r:id="rId27"/>
    <sheet name="Salary Info" sheetId="5" r:id="rId28"/>
    <sheet name="Wage inflation info" sheetId="6" r:id="rId29"/>
    <sheet name="Attrition rate info" sheetId="85" r:id="rId30"/>
  </sheets>
  <externalReferences>
    <externalReference r:id="rId31"/>
    <externalReference r:id="rId32"/>
    <externalReference r:id="rId33"/>
    <externalReference r:id="rId34"/>
    <externalReference r:id="rId35"/>
    <externalReference r:id="rId36"/>
  </externalReferences>
  <definedNames>
    <definedName name="_xlnm._FilterDatabase" localSheetId="7" hidden="1">'3d Current Cost |Benchmarks (T)'!$B$7:$V$36</definedName>
    <definedName name="_xlnm._FilterDatabase" localSheetId="16" hidden="1">'6c Med Salaries | Function (T)'!$C$7:$M$50</definedName>
    <definedName name="_xlnm._FilterDatabase" localSheetId="17" hidden="1">'6d Min Salaries | Function (T)'!$C$7:$M$50</definedName>
    <definedName name="_xlnm._FilterDatabase" localSheetId="18" hidden="1">'6e Max Salaries | Function (T)'!$C$7:$M$50</definedName>
    <definedName name="_xlnm._FilterDatabase" localSheetId="29" hidden="1">'Attrition rate info'!$B$7:$J$35</definedName>
    <definedName name="_xlnm._FilterDatabase" localSheetId="26" hidden="1">'Estimated Op Costs info'!$B$7:$P$35</definedName>
    <definedName name="_xlnm._FilterDatabase" localSheetId="24" hidden="1">'Exchange rate info'!$A$7:$L$19</definedName>
    <definedName name="_xlnm._FilterDatabase" localSheetId="25" hidden="1">'Operating cost info'!$A$11:$BJ$67</definedName>
    <definedName name="_xlnm._FilterDatabase" localSheetId="27" hidden="1">'Salary Info'!$C$6:$P$62</definedName>
    <definedName name="_xlnm._FilterDatabase" localSheetId="28" hidden="1">'Wage inflation info'!$A$6:$L$34</definedName>
    <definedName name="Check123" localSheetId="2">#REF!</definedName>
    <definedName name="Check123" localSheetId="3">#REF!</definedName>
    <definedName name="Check123" localSheetId="4">#REF!</definedName>
    <definedName name="Check123" localSheetId="6">#REF!</definedName>
    <definedName name="Check123" localSheetId="8">#REF!</definedName>
    <definedName name="Check123" localSheetId="10">#REF!</definedName>
    <definedName name="Check123" localSheetId="12">#REF!</definedName>
    <definedName name="Check123" localSheetId="14">#REF!</definedName>
    <definedName name="Check123" localSheetId="16">#REF!</definedName>
    <definedName name="Check123" localSheetId="17">#REF!</definedName>
    <definedName name="Check123" localSheetId="18">#REF!</definedName>
    <definedName name="Check123" localSheetId="19">#REF!</definedName>
    <definedName name="Check123" localSheetId="29">#REF!</definedName>
    <definedName name="Check123">#REF!</definedName>
    <definedName name="Datova_oblast" localSheetId="2">#REF!</definedName>
    <definedName name="Datova_oblast" localSheetId="3">#REF!</definedName>
    <definedName name="Datova_oblast" localSheetId="4">#REF!</definedName>
    <definedName name="Datova_oblast" localSheetId="6">#REF!</definedName>
    <definedName name="Datova_oblast" localSheetId="8">#REF!</definedName>
    <definedName name="Datova_oblast" localSheetId="10">#REF!</definedName>
    <definedName name="Datova_oblast" localSheetId="12">#REF!</definedName>
    <definedName name="Datova_oblast" localSheetId="14">#REF!</definedName>
    <definedName name="Datova_oblast" localSheetId="16">#REF!</definedName>
    <definedName name="Datova_oblast" localSheetId="17">#REF!</definedName>
    <definedName name="Datova_oblast" localSheetId="18">#REF!</definedName>
    <definedName name="Datova_oblast" localSheetId="19">#REF!</definedName>
    <definedName name="Datova_oblast" localSheetId="29">#REF!</definedName>
    <definedName name="Datova_oblast">#REF!</definedName>
    <definedName name="EndYear">[1]Currencies!$E$2</definedName>
    <definedName name="Established">'[2]Drop down lists'!$M$3:$M$8</definedName>
    <definedName name="Functional_level">'[3]Drop down lists'!$K$18:$K$19</definedName>
    <definedName name="gargi" localSheetId="25">OFFSET('Operating cost info'!#REF!,COUNTA('Operating cost info'!$C$19:$C$21),1)</definedName>
    <definedName name="Government_agency">'[4]Drop down lists'!$Q$13:$Q$15</definedName>
    <definedName name="Impact">'[4]Drop down lists'!$O$13:$O$16</definedName>
    <definedName name="Investment_Initiatives" localSheetId="2">Newstype</definedName>
    <definedName name="Investment_Initiatives" localSheetId="3">Newstype</definedName>
    <definedName name="Investment_Initiatives">Newstype</definedName>
    <definedName name="Language">'[5]Drop down lists'!$H$4:$H$16</definedName>
    <definedName name="LanguageSupport">'[2]Drop down lists'!$K$3:$K$5</definedName>
    <definedName name="MovementType">'[6]Drop down lists'!$I$18:$I$21</definedName>
    <definedName name="Newstype">'[2]Drop down lists'!$M$12:$M$17</definedName>
    <definedName name="PayerType">'[3]Drop down lists'!$C$3:$C$7</definedName>
    <definedName name="Playertype">'[2]Drop down lists'!$C$3:$C$7</definedName>
    <definedName name="_xlnm.Print_Area" localSheetId="3">'2 Definitions'!$A$9:$B$9</definedName>
    <definedName name="_xlnm.Print_Area" localSheetId="0">Title!$B$1:$K$25</definedName>
    <definedName name="_xlnm.Print_Titles" localSheetId="16">'6c Med Salaries | Function (T)'!#REF!</definedName>
    <definedName name="_xlnm.Print_Titles" localSheetId="17">'6d Min Salaries | Function (T)'!#REF!</definedName>
    <definedName name="_xlnm.Print_Titles" localSheetId="18">'6e Max Salaries | Function (T)'!#REF!</definedName>
    <definedName name="_xlnm.Print_Titles" localSheetId="29">'Attrition rate info'!#REF!</definedName>
    <definedName name="_xlnm.Print_Titles" localSheetId="25">'Operating cost info'!#REF!</definedName>
    <definedName name="_xlnm.Print_Titles" localSheetId="27">'Salary Info'!#REF!</definedName>
    <definedName name="_xlnm.Print_Titles" localSheetId="28">'Wage inflation info'!#REF!</definedName>
    <definedName name="Quarter">'[6]Drop down lists'!$O$3:$O$6</definedName>
    <definedName name="RegionstoServe">'[2]Drop down lists'!$I$3:$I$9</definedName>
    <definedName name="Riskoutput1" localSheetId="2">'[2]Drop down lists'!#REF!</definedName>
    <definedName name="Riskoutput1" localSheetId="3">'[2]Drop down lists'!#REF!</definedName>
    <definedName name="Riskoutput1" localSheetId="4">'[2]Drop down lists'!#REF!</definedName>
    <definedName name="Riskoutput1" localSheetId="6">'[2]Drop down lists'!#REF!</definedName>
    <definedName name="Riskoutput1" localSheetId="8">'[2]Drop down lists'!#REF!</definedName>
    <definedName name="Riskoutput1" localSheetId="10">'[2]Drop down lists'!#REF!</definedName>
    <definedName name="Riskoutput1" localSheetId="12">'[2]Drop down lists'!#REF!</definedName>
    <definedName name="Riskoutput1" localSheetId="14">'[2]Drop down lists'!#REF!</definedName>
    <definedName name="Riskoutput1" localSheetId="16">'[2]Drop down lists'!#REF!</definedName>
    <definedName name="Riskoutput1" localSheetId="17">'[2]Drop down lists'!#REF!</definedName>
    <definedName name="Riskoutput1" localSheetId="18">'[2]Drop down lists'!#REF!</definedName>
    <definedName name="Riskoutput1" localSheetId="19">'[2]Drop down lists'!#REF!</definedName>
    <definedName name="Riskoutput1" localSheetId="29">'[2]Drop down lists'!#REF!</definedName>
    <definedName name="Riskoutput1">'[2]Drop down lists'!#REF!</definedName>
    <definedName name="Salary_cost_V2" localSheetId="2">Newstype</definedName>
    <definedName name="Salary_cost_V2" localSheetId="3">Newstype</definedName>
    <definedName name="Salary_cost_V2">Newstype</definedName>
    <definedName name="SetupRegion">'[2]Drop down lists'!$E$3:$E$8</definedName>
    <definedName name="StartYear">[1]Currencies!$E$1</definedName>
    <definedName name="Tier">'[2]Drop down lists'!$Q$3:$Q$4</definedName>
    <definedName name="TierType" localSheetId="2">'[2]Drop down lists'!#REF!</definedName>
    <definedName name="TierType" localSheetId="3">'[2]Drop down lists'!#REF!</definedName>
    <definedName name="TierType" localSheetId="4">'[2]Drop down lists'!#REF!</definedName>
    <definedName name="TierType" localSheetId="6">'[2]Drop down lists'!#REF!</definedName>
    <definedName name="TierType" localSheetId="8">'[2]Drop down lists'!#REF!</definedName>
    <definedName name="TierType" localSheetId="10">'[2]Drop down lists'!#REF!</definedName>
    <definedName name="TierType" localSheetId="12">'[2]Drop down lists'!#REF!</definedName>
    <definedName name="TierType" localSheetId="14">'[2]Drop down lists'!#REF!</definedName>
    <definedName name="TierType" localSheetId="16">'[2]Drop down lists'!#REF!</definedName>
    <definedName name="TierType" localSheetId="17">'[2]Drop down lists'!#REF!</definedName>
    <definedName name="TierType" localSheetId="18">'[2]Drop down lists'!#REF!</definedName>
    <definedName name="TierType" localSheetId="19">'[2]Drop down lists'!#REF!</definedName>
    <definedName name="TierType" localSheetId="29">'[2]Drop down lists'!#REF!</definedName>
    <definedName name="TierType">'[2]Drop down lists'!#REF!</definedName>
    <definedName name="tiertype2" localSheetId="2">'[2]Drop down lists'!#REF!</definedName>
    <definedName name="tiertype2" localSheetId="3">'[2]Drop down lists'!#REF!</definedName>
    <definedName name="tiertype2" localSheetId="4">'[2]Drop down lists'!#REF!</definedName>
    <definedName name="tiertype2" localSheetId="6">'[2]Drop down lists'!#REF!</definedName>
    <definedName name="tiertype2" localSheetId="8">'[2]Drop down lists'!#REF!</definedName>
    <definedName name="tiertype2" localSheetId="10">'[2]Drop down lists'!#REF!</definedName>
    <definedName name="tiertype2" localSheetId="12">'[2]Drop down lists'!#REF!</definedName>
    <definedName name="tiertype2" localSheetId="14">'[2]Drop down lists'!#REF!</definedName>
    <definedName name="tiertype2" localSheetId="16">'[2]Drop down lists'!#REF!</definedName>
    <definedName name="tiertype2" localSheetId="17">'[2]Drop down lists'!#REF!</definedName>
    <definedName name="tiertype2" localSheetId="18">'[2]Drop down lists'!#REF!</definedName>
    <definedName name="tiertype2" localSheetId="19">'[2]Drop down lists'!#REF!</definedName>
    <definedName name="tiertype2" localSheetId="29">'[2]Drop down lists'!#REF!</definedName>
    <definedName name="tiertype2">'[2]Drop down lists'!#REF!</definedName>
    <definedName name="Topics">'[4]Drop down lists'!$M$11:$M$17</definedName>
    <definedName name="UpdatePeriod">[1]Currencies!$E$3</definedName>
    <definedName name="Y">'[6]Drop down lists'!$S$3:$S$4</definedName>
    <definedName name="ZZ">Title!$L:$DI</definedName>
  </definedNames>
  <calcPr calcId="171027"/>
  <pivotCaches>
    <pivotCache cacheId="0" r:id="rId37"/>
    <pivotCache cacheId="1" r:id="rId38"/>
    <pivotCache cacheId="2" r:id="rId39"/>
    <pivotCache cacheId="3" r:id="rId40"/>
    <pivotCache cacheId="4" r:id="rId41"/>
    <pivotCache cacheId="5" r:id="rId42"/>
    <pivotCache cacheId="6" r:id="rId43"/>
  </pivotCaches>
</workbook>
</file>

<file path=xl/calcChain.xml><?xml version="1.0" encoding="utf-8"?>
<calcChain xmlns="http://schemas.openxmlformats.org/spreadsheetml/2006/main">
  <c r="R6" i="41" l="1"/>
  <c r="R8" i="41"/>
  <c r="C9" i="85" l="1"/>
  <c r="C10" i="85"/>
  <c r="C11" i="85"/>
  <c r="C12" i="85"/>
  <c r="C13" i="85"/>
  <c r="C14" i="85"/>
  <c r="C15" i="85"/>
  <c r="C16" i="85"/>
  <c r="C17" i="85"/>
  <c r="C18" i="85"/>
  <c r="C19" i="85"/>
  <c r="C20" i="85"/>
  <c r="C21" i="85"/>
  <c r="C22" i="85"/>
  <c r="C23" i="85"/>
  <c r="C24" i="85"/>
  <c r="C25" i="85"/>
  <c r="C26" i="85"/>
  <c r="C27" i="85"/>
  <c r="C28" i="85"/>
  <c r="C29" i="85"/>
  <c r="C30" i="85"/>
  <c r="C31" i="85"/>
  <c r="C32" i="85"/>
  <c r="C33" i="85"/>
  <c r="C34" i="85"/>
  <c r="C35" i="85"/>
  <c r="C8" i="85"/>
  <c r="A39" i="5" l="1"/>
  <c r="A40" i="5"/>
  <c r="A41" i="5"/>
  <c r="A42" i="5"/>
  <c r="A43" i="5"/>
  <c r="A44" i="5"/>
  <c r="A45" i="5"/>
  <c r="A46" i="5"/>
  <c r="B23" i="6"/>
  <c r="B24" i="6"/>
  <c r="B25" i="6"/>
  <c r="B26" i="6"/>
  <c r="B24" i="41"/>
  <c r="B25" i="41"/>
  <c r="B26" i="41"/>
  <c r="B27" i="41"/>
  <c r="BV27" i="41"/>
  <c r="BU27" i="41"/>
  <c r="BT27" i="41"/>
  <c r="BS27" i="41"/>
  <c r="BE27" i="41"/>
  <c r="BD27" i="41"/>
  <c r="BC27" i="41"/>
  <c r="BB27" i="41"/>
  <c r="AO27" i="41"/>
  <c r="AM27" i="41"/>
  <c r="AL27" i="41"/>
  <c r="AK27" i="41"/>
  <c r="AJ27" i="41"/>
  <c r="X27" i="41"/>
  <c r="W27" i="41"/>
  <c r="V27" i="41"/>
  <c r="U27" i="41"/>
  <c r="T27" i="41"/>
  <c r="BV26" i="41"/>
  <c r="BU26" i="41"/>
  <c r="BT26" i="41"/>
  <c r="BS26" i="41"/>
  <c r="BE26" i="41"/>
  <c r="BD26" i="41"/>
  <c r="BC26" i="41"/>
  <c r="BB26" i="41"/>
  <c r="AO26" i="41"/>
  <c r="AM26" i="41"/>
  <c r="AL26" i="41"/>
  <c r="AK26" i="41"/>
  <c r="AJ26" i="41"/>
  <c r="X26" i="41"/>
  <c r="W26" i="41"/>
  <c r="V26" i="41"/>
  <c r="U26" i="41"/>
  <c r="T26" i="41"/>
  <c r="BV25" i="41"/>
  <c r="BU25" i="41"/>
  <c r="BT25" i="41"/>
  <c r="BS25" i="41"/>
  <c r="BE25" i="41"/>
  <c r="BD25" i="41"/>
  <c r="BC25" i="41"/>
  <c r="BB25" i="41"/>
  <c r="AO25" i="41"/>
  <c r="AM25" i="41"/>
  <c r="AL25" i="41"/>
  <c r="AK25" i="41"/>
  <c r="AJ25" i="41"/>
  <c r="X25" i="41"/>
  <c r="W25" i="41"/>
  <c r="V25" i="41"/>
  <c r="U25" i="41"/>
  <c r="T25" i="41"/>
  <c r="BV24" i="41"/>
  <c r="BU24" i="41"/>
  <c r="BT24" i="41"/>
  <c r="BS24" i="41"/>
  <c r="BE24" i="41"/>
  <c r="BD24" i="41"/>
  <c r="BC24" i="41"/>
  <c r="BB24" i="41"/>
  <c r="AO24" i="41"/>
  <c r="AM24" i="41"/>
  <c r="AL24" i="41"/>
  <c r="AK24" i="41"/>
  <c r="AJ24" i="41"/>
  <c r="X24" i="41"/>
  <c r="W24" i="41"/>
  <c r="V24" i="41"/>
  <c r="U24" i="41"/>
  <c r="T24" i="41"/>
  <c r="J59" i="1"/>
  <c r="I59" i="1"/>
  <c r="S59" i="1" s="1"/>
  <c r="J58" i="1"/>
  <c r="I58" i="1"/>
  <c r="J57" i="1"/>
  <c r="I57" i="1"/>
  <c r="S57" i="1" s="1"/>
  <c r="J56" i="1"/>
  <c r="I56" i="1"/>
  <c r="AI31" i="1"/>
  <c r="AH31" i="1"/>
  <c r="AG31" i="1"/>
  <c r="AF31" i="1"/>
  <c r="AE31" i="1"/>
  <c r="J31" i="1"/>
  <c r="I31" i="1"/>
  <c r="S31" i="1" s="1"/>
  <c r="AI30" i="1"/>
  <c r="AH30" i="1"/>
  <c r="AG30" i="1"/>
  <c r="AF30" i="1"/>
  <c r="AE30" i="1"/>
  <c r="J30" i="1"/>
  <c r="I30" i="1"/>
  <c r="S30" i="1" s="1"/>
  <c r="AI29" i="1"/>
  <c r="AH29" i="1"/>
  <c r="AG29" i="1"/>
  <c r="AF29" i="1"/>
  <c r="AE29" i="1"/>
  <c r="J29" i="1"/>
  <c r="P29" i="1" s="1"/>
  <c r="I29" i="1"/>
  <c r="S29" i="1" s="1"/>
  <c r="AI28" i="1"/>
  <c r="AH28" i="1"/>
  <c r="AG28" i="1"/>
  <c r="AF28" i="1"/>
  <c r="AE28" i="1"/>
  <c r="J28" i="1"/>
  <c r="I28" i="1"/>
  <c r="U28" i="1" s="1"/>
  <c r="B28" i="1"/>
  <c r="B29" i="1"/>
  <c r="B30" i="1"/>
  <c r="B31" i="1"/>
  <c r="B56" i="1"/>
  <c r="B57" i="1"/>
  <c r="B58" i="1"/>
  <c r="B59" i="1"/>
  <c r="U29" i="1" l="1"/>
  <c r="Q29" i="1"/>
  <c r="T29" i="1"/>
  <c r="P30" i="1"/>
  <c r="T30" i="1"/>
  <c r="AD28" i="1"/>
  <c r="Q28" i="1"/>
  <c r="P58" i="1"/>
  <c r="P59" i="1"/>
  <c r="U59" i="1"/>
  <c r="AD31" i="1"/>
  <c r="T57" i="1"/>
  <c r="P57" i="1"/>
  <c r="Q59" i="1"/>
  <c r="U57" i="1"/>
  <c r="AC29" i="1"/>
  <c r="Q57" i="1"/>
  <c r="T59" i="1"/>
  <c r="R56" i="1"/>
  <c r="R58" i="1"/>
  <c r="S56" i="1"/>
  <c r="S58" i="1"/>
  <c r="AC28" i="1"/>
  <c r="P56" i="1"/>
  <c r="T56" i="1"/>
  <c r="R57" i="1"/>
  <c r="T58" i="1"/>
  <c r="R59" i="1"/>
  <c r="Q56" i="1"/>
  <c r="U56" i="1"/>
  <c r="Q58" i="1"/>
  <c r="U58" i="1"/>
  <c r="S28" i="1"/>
  <c r="R29" i="1"/>
  <c r="AD29" i="1"/>
  <c r="Q30" i="1"/>
  <c r="U30" i="1"/>
  <c r="AC30" i="1"/>
  <c r="P31" i="1"/>
  <c r="T31" i="1"/>
  <c r="R28" i="1"/>
  <c r="P28" i="1"/>
  <c r="T28" i="1"/>
  <c r="R30" i="1"/>
  <c r="AD30" i="1"/>
  <c r="Q31" i="1"/>
  <c r="U31" i="1"/>
  <c r="AC31" i="1"/>
  <c r="R31" i="1"/>
  <c r="G6" i="41"/>
  <c r="A19" i="4"/>
  <c r="A18" i="4"/>
  <c r="A17" i="4"/>
  <c r="A16" i="4"/>
  <c r="A15" i="4"/>
  <c r="A14" i="4"/>
  <c r="A13" i="4"/>
  <c r="A12" i="4"/>
  <c r="A11" i="4"/>
  <c r="A10" i="4"/>
  <c r="A9" i="4"/>
  <c r="A8" i="4"/>
  <c r="AI39" i="1"/>
  <c r="AH39" i="1"/>
  <c r="AG39" i="1"/>
  <c r="AF39" i="1"/>
  <c r="AE39" i="1"/>
  <c r="AI38" i="1"/>
  <c r="AH38" i="1"/>
  <c r="AG38" i="1"/>
  <c r="AF38" i="1"/>
  <c r="AE38" i="1"/>
  <c r="AI37" i="1"/>
  <c r="AH37" i="1"/>
  <c r="AG37" i="1"/>
  <c r="AF37" i="1"/>
  <c r="AE37" i="1"/>
  <c r="AI36" i="1"/>
  <c r="AH36" i="1"/>
  <c r="AG36" i="1"/>
  <c r="AF36" i="1"/>
  <c r="AE36" i="1"/>
  <c r="AI35" i="1"/>
  <c r="AH35" i="1"/>
  <c r="AG35" i="1"/>
  <c r="AF35" i="1"/>
  <c r="AE35" i="1"/>
  <c r="AI34" i="1"/>
  <c r="AH34" i="1"/>
  <c r="AG34" i="1"/>
  <c r="AF34" i="1"/>
  <c r="AE34" i="1"/>
  <c r="AI33" i="1"/>
  <c r="AH33" i="1"/>
  <c r="AG33" i="1"/>
  <c r="AF33" i="1"/>
  <c r="AE33" i="1"/>
  <c r="AI32" i="1"/>
  <c r="AH32" i="1"/>
  <c r="AG32" i="1"/>
  <c r="AF32" i="1"/>
  <c r="AE32" i="1"/>
  <c r="AI27" i="1"/>
  <c r="AH27" i="1"/>
  <c r="AG27" i="1"/>
  <c r="AF27" i="1"/>
  <c r="AE27" i="1"/>
  <c r="AI26" i="1"/>
  <c r="AH26" i="1"/>
  <c r="AG26" i="1"/>
  <c r="AF26" i="1"/>
  <c r="AE26" i="1"/>
  <c r="AI25" i="1"/>
  <c r="AH25" i="1"/>
  <c r="AG25" i="1"/>
  <c r="AF25" i="1"/>
  <c r="AE25" i="1"/>
  <c r="AI24" i="1"/>
  <c r="AH24" i="1"/>
  <c r="AG24" i="1"/>
  <c r="AF24" i="1"/>
  <c r="AE24" i="1"/>
  <c r="AI23" i="1"/>
  <c r="AH23" i="1"/>
  <c r="AG23" i="1"/>
  <c r="AF23" i="1"/>
  <c r="AE23" i="1"/>
  <c r="AI22" i="1"/>
  <c r="AH22" i="1"/>
  <c r="AG22" i="1"/>
  <c r="AF22" i="1"/>
  <c r="AE22" i="1"/>
  <c r="AI21" i="1"/>
  <c r="AH21" i="1"/>
  <c r="AG21" i="1"/>
  <c r="AF21" i="1"/>
  <c r="AE21" i="1"/>
  <c r="AI20" i="1"/>
  <c r="AH20" i="1"/>
  <c r="AG20" i="1"/>
  <c r="AF20" i="1"/>
  <c r="AE20" i="1"/>
  <c r="AI19" i="1"/>
  <c r="AH19" i="1"/>
  <c r="AG19" i="1"/>
  <c r="AF19" i="1"/>
  <c r="AE19" i="1"/>
  <c r="AI18" i="1"/>
  <c r="AH18" i="1"/>
  <c r="AG18" i="1"/>
  <c r="AF18" i="1"/>
  <c r="AE18" i="1"/>
  <c r="AI17" i="1"/>
  <c r="AH17" i="1"/>
  <c r="AG17" i="1"/>
  <c r="AF17" i="1"/>
  <c r="AE17" i="1"/>
  <c r="AI16" i="1"/>
  <c r="AH16" i="1"/>
  <c r="AG16" i="1"/>
  <c r="AF16" i="1"/>
  <c r="AE16" i="1"/>
  <c r="AI15" i="1"/>
  <c r="AH15" i="1"/>
  <c r="AG15" i="1"/>
  <c r="AF15" i="1"/>
  <c r="AE15" i="1"/>
  <c r="AI14" i="1"/>
  <c r="AH14" i="1"/>
  <c r="AG14" i="1"/>
  <c r="AF14" i="1"/>
  <c r="AE14" i="1"/>
  <c r="AI13" i="1"/>
  <c r="AH13" i="1"/>
  <c r="AG13" i="1"/>
  <c r="AF13" i="1"/>
  <c r="AE13" i="1"/>
  <c r="AI12" i="1"/>
  <c r="AH12" i="1"/>
  <c r="AG12" i="1"/>
  <c r="AF12" i="1"/>
  <c r="AE12" i="1"/>
  <c r="B19" i="4"/>
  <c r="B18" i="4"/>
  <c r="B17" i="4"/>
  <c r="B16" i="4"/>
  <c r="B15" i="4"/>
  <c r="B14" i="4"/>
  <c r="B13" i="4"/>
  <c r="B12" i="4"/>
  <c r="B11" i="4"/>
  <c r="B10" i="4"/>
  <c r="B9" i="4"/>
  <c r="B8" i="4"/>
  <c r="C19" i="4"/>
  <c r="C18" i="4"/>
  <c r="C17" i="4"/>
  <c r="C16" i="4"/>
  <c r="C15" i="4"/>
  <c r="C14" i="4"/>
  <c r="C13" i="4"/>
  <c r="C12" i="4"/>
  <c r="C11" i="4"/>
  <c r="C10" i="4"/>
  <c r="C9" i="4"/>
  <c r="C8" i="4"/>
  <c r="AJ4" i="1"/>
  <c r="AS56" i="1" l="1"/>
  <c r="AS58" i="1"/>
  <c r="AS28" i="1"/>
  <c r="AS30" i="1"/>
  <c r="AS57" i="1"/>
  <c r="AS59" i="1"/>
  <c r="AS29" i="1"/>
  <c r="AS31" i="1"/>
  <c r="AS45" i="1"/>
  <c r="AS12" i="1"/>
  <c r="I19" i="4" l="1"/>
  <c r="I18" i="4"/>
  <c r="I17" i="4"/>
  <c r="L18" i="4"/>
  <c r="L17" i="4"/>
  <c r="L9" i="4"/>
  <c r="L8" i="4"/>
  <c r="L19" i="4"/>
  <c r="L16" i="4"/>
  <c r="L15" i="4"/>
  <c r="L14" i="4"/>
  <c r="L13" i="4"/>
  <c r="L12" i="4"/>
  <c r="L11" i="4"/>
  <c r="L10" i="4"/>
  <c r="AS67" i="1" l="1"/>
  <c r="AS65" i="1"/>
  <c r="AS63" i="1"/>
  <c r="AS61" i="1"/>
  <c r="AS55" i="1"/>
  <c r="AS53" i="1"/>
  <c r="AS51" i="1"/>
  <c r="AS49" i="1"/>
  <c r="AS47" i="1"/>
  <c r="AS43" i="1"/>
  <c r="AS41" i="1"/>
  <c r="AS39" i="1"/>
  <c r="AS37" i="1"/>
  <c r="AS35" i="1"/>
  <c r="AS33" i="1"/>
  <c r="AS27" i="1"/>
  <c r="AS25" i="1"/>
  <c r="AS23" i="1"/>
  <c r="AS21" i="1"/>
  <c r="AS19" i="1"/>
  <c r="AS17" i="1"/>
  <c r="AS15" i="1"/>
  <c r="AS13" i="1"/>
  <c r="AS66" i="1"/>
  <c r="AS64" i="1"/>
  <c r="AS62" i="1"/>
  <c r="AS60" i="1"/>
  <c r="AS54" i="1"/>
  <c r="AS52" i="1"/>
  <c r="AS50" i="1"/>
  <c r="AS48" i="1"/>
  <c r="AS46" i="1"/>
  <c r="AS44" i="1"/>
  <c r="AS42" i="1"/>
  <c r="AS40" i="1"/>
  <c r="AS38" i="1"/>
  <c r="AS36" i="1"/>
  <c r="AS34" i="1"/>
  <c r="AS32" i="1"/>
  <c r="AS26" i="1"/>
  <c r="AS24" i="1"/>
  <c r="AS22" i="1"/>
  <c r="AS20" i="1"/>
  <c r="AS18" i="1"/>
  <c r="AS16" i="1"/>
  <c r="AS14" i="1"/>
  <c r="J14" i="1" l="1"/>
  <c r="I14" i="1"/>
  <c r="J13" i="1"/>
  <c r="I13" i="1"/>
  <c r="J43" i="1"/>
  <c r="I43" i="1"/>
  <c r="J42" i="1"/>
  <c r="I42" i="1"/>
  <c r="J41" i="1"/>
  <c r="I41" i="1"/>
  <c r="J40" i="1"/>
  <c r="I40" i="1"/>
  <c r="J39" i="1"/>
  <c r="I39" i="1"/>
  <c r="J38" i="1"/>
  <c r="I38" i="1"/>
  <c r="J37" i="1"/>
  <c r="I37" i="1"/>
  <c r="J36" i="1"/>
  <c r="I36" i="1"/>
  <c r="J67" i="1"/>
  <c r="I67" i="1"/>
  <c r="J66" i="1"/>
  <c r="I66" i="1"/>
  <c r="J65" i="1"/>
  <c r="I65" i="1"/>
  <c r="J64" i="1"/>
  <c r="I64" i="1"/>
  <c r="J35" i="1"/>
  <c r="I35" i="1"/>
  <c r="J34" i="1"/>
  <c r="I34" i="1"/>
  <c r="J33" i="1"/>
  <c r="I33" i="1"/>
  <c r="J32" i="1"/>
  <c r="I32" i="1"/>
  <c r="J63" i="1"/>
  <c r="I63" i="1"/>
  <c r="J62" i="1"/>
  <c r="I62" i="1"/>
  <c r="J61" i="1"/>
  <c r="I61" i="1"/>
  <c r="J60" i="1"/>
  <c r="I60" i="1"/>
  <c r="J27" i="1"/>
  <c r="I27" i="1"/>
  <c r="J26" i="1"/>
  <c r="I26" i="1"/>
  <c r="J25" i="1"/>
  <c r="I25" i="1"/>
  <c r="J24" i="1"/>
  <c r="I24" i="1"/>
  <c r="J55" i="1"/>
  <c r="I55" i="1"/>
  <c r="J54" i="1"/>
  <c r="I54" i="1"/>
  <c r="J53" i="1"/>
  <c r="I53" i="1"/>
  <c r="J52" i="1"/>
  <c r="I52" i="1"/>
  <c r="J23" i="1"/>
  <c r="I23" i="1"/>
  <c r="J22" i="1"/>
  <c r="I22" i="1"/>
  <c r="J21" i="1"/>
  <c r="I21" i="1"/>
  <c r="J20" i="1"/>
  <c r="I20" i="1"/>
  <c r="J51" i="1"/>
  <c r="I51" i="1"/>
  <c r="J50" i="1"/>
  <c r="I50" i="1"/>
  <c r="J49" i="1"/>
  <c r="I49" i="1"/>
  <c r="J48" i="1"/>
  <c r="I48" i="1"/>
  <c r="J19" i="1"/>
  <c r="I19" i="1"/>
  <c r="J18" i="1"/>
  <c r="I18" i="1"/>
  <c r="J17" i="1"/>
  <c r="I17" i="1"/>
  <c r="J16" i="1"/>
  <c r="I16" i="1"/>
  <c r="J47" i="1"/>
  <c r="I47" i="1"/>
  <c r="J46" i="1"/>
  <c r="I46" i="1"/>
  <c r="J45" i="1"/>
  <c r="I45" i="1"/>
  <c r="J44" i="1"/>
  <c r="I44" i="1"/>
  <c r="J15" i="1"/>
  <c r="AD15" i="1" s="1"/>
  <c r="I15" i="1"/>
  <c r="AC15" i="1" s="1"/>
  <c r="AC13" i="1" l="1"/>
  <c r="AD13" i="1"/>
  <c r="AC18" i="1"/>
  <c r="AC20" i="1"/>
  <c r="AC26" i="1"/>
  <c r="AC32" i="1"/>
  <c r="AC17" i="1"/>
  <c r="AC19" i="1"/>
  <c r="AC21" i="1"/>
  <c r="AC23" i="1"/>
  <c r="AC25" i="1"/>
  <c r="AC27" i="1"/>
  <c r="AC33" i="1"/>
  <c r="AC35" i="1"/>
  <c r="AC37" i="1"/>
  <c r="AC39" i="1"/>
  <c r="AC14" i="1"/>
  <c r="AC16" i="1"/>
  <c r="AC22" i="1"/>
  <c r="AC24" i="1"/>
  <c r="AC34" i="1"/>
  <c r="AC36" i="1"/>
  <c r="AC38" i="1"/>
  <c r="AD16" i="1"/>
  <c r="AD18" i="1"/>
  <c r="AD20" i="1"/>
  <c r="AD22" i="1"/>
  <c r="AD24" i="1"/>
  <c r="AD26" i="1"/>
  <c r="AD32" i="1"/>
  <c r="AD34" i="1"/>
  <c r="AD36" i="1"/>
  <c r="AD38" i="1"/>
  <c r="AD17" i="1"/>
  <c r="AD19" i="1"/>
  <c r="AD21" i="1"/>
  <c r="AD23" i="1"/>
  <c r="AD25" i="1"/>
  <c r="AD27" i="1"/>
  <c r="AD33" i="1"/>
  <c r="AD35" i="1"/>
  <c r="AD37" i="1"/>
  <c r="AD39" i="1"/>
  <c r="AD14" i="1"/>
  <c r="I12" i="1"/>
  <c r="AC12" i="1" s="1"/>
  <c r="P39" i="1" l="1"/>
  <c r="B36" i="1" l="1"/>
  <c r="J12" i="1"/>
  <c r="AD12" i="1" s="1"/>
  <c r="P20" i="1"/>
  <c r="P36" i="1" l="1"/>
  <c r="T36" i="1"/>
  <c r="R36" i="1"/>
  <c r="Q36" i="1"/>
  <c r="U36" i="1"/>
  <c r="S36" i="1"/>
  <c r="I15" i="4" l="1"/>
  <c r="I14" i="4"/>
  <c r="I13" i="4"/>
  <c r="I12" i="4"/>
  <c r="I11" i="4"/>
  <c r="I10" i="4"/>
  <c r="I9" i="4"/>
  <c r="I8" i="4"/>
  <c r="BV23" i="41"/>
  <c r="BU23" i="41"/>
  <c r="BT23" i="41"/>
  <c r="BS23" i="41"/>
  <c r="BE23" i="41"/>
  <c r="BD23" i="41"/>
  <c r="BC23" i="41"/>
  <c r="BB23" i="41"/>
  <c r="AO23" i="41"/>
  <c r="AM23" i="41"/>
  <c r="AL23" i="41"/>
  <c r="AK23" i="41"/>
  <c r="AJ23" i="41"/>
  <c r="X23" i="41"/>
  <c r="W23" i="41"/>
  <c r="V23" i="41"/>
  <c r="U23" i="41"/>
  <c r="T23" i="41"/>
  <c r="B23" i="41"/>
  <c r="BV22" i="41"/>
  <c r="BU22" i="41"/>
  <c r="BT22" i="41"/>
  <c r="BS22" i="41"/>
  <c r="BE22" i="41"/>
  <c r="BD22" i="41"/>
  <c r="BC22" i="41"/>
  <c r="BB22" i="41"/>
  <c r="AO22" i="41"/>
  <c r="AM22" i="41"/>
  <c r="AL22" i="41"/>
  <c r="AK22" i="41"/>
  <c r="AJ22" i="41"/>
  <c r="X22" i="41"/>
  <c r="W22" i="41"/>
  <c r="V22" i="41"/>
  <c r="U22" i="41"/>
  <c r="T22" i="41"/>
  <c r="B22" i="41"/>
  <c r="BV21" i="41"/>
  <c r="BU21" i="41"/>
  <c r="BT21" i="41"/>
  <c r="BS21" i="41"/>
  <c r="BE21" i="41"/>
  <c r="BD21" i="41"/>
  <c r="BC21" i="41"/>
  <c r="BB21" i="41"/>
  <c r="AO21" i="41"/>
  <c r="AM21" i="41"/>
  <c r="AL21" i="41"/>
  <c r="AK21" i="41"/>
  <c r="AJ21" i="41"/>
  <c r="X21" i="41"/>
  <c r="W21" i="41"/>
  <c r="V21" i="41"/>
  <c r="U21" i="41"/>
  <c r="T21" i="41"/>
  <c r="B21" i="41"/>
  <c r="BV20" i="41"/>
  <c r="BU20" i="41"/>
  <c r="BT20" i="41"/>
  <c r="BS20" i="41"/>
  <c r="BE20" i="41"/>
  <c r="BD20" i="41"/>
  <c r="BC20" i="41"/>
  <c r="BB20" i="41"/>
  <c r="AO20" i="41"/>
  <c r="AM20" i="41"/>
  <c r="AL20" i="41"/>
  <c r="AK20" i="41"/>
  <c r="AJ20" i="41"/>
  <c r="X20" i="41"/>
  <c r="W20" i="41"/>
  <c r="V20" i="41"/>
  <c r="U20" i="41"/>
  <c r="T20" i="41"/>
  <c r="B20" i="41"/>
  <c r="BV19" i="41"/>
  <c r="BU19" i="41"/>
  <c r="BT19" i="41"/>
  <c r="BS19" i="41"/>
  <c r="BE19" i="41"/>
  <c r="BD19" i="41"/>
  <c r="BC19" i="41"/>
  <c r="BB19" i="41"/>
  <c r="AO19" i="41"/>
  <c r="AM19" i="41"/>
  <c r="AL19" i="41"/>
  <c r="AK19" i="41"/>
  <c r="AJ19" i="41"/>
  <c r="X19" i="41"/>
  <c r="W19" i="41"/>
  <c r="V19" i="41"/>
  <c r="U19" i="41"/>
  <c r="T19" i="41"/>
  <c r="B19" i="41"/>
  <c r="BV18" i="41"/>
  <c r="BU18" i="41"/>
  <c r="BT18" i="41"/>
  <c r="BS18" i="41"/>
  <c r="BE18" i="41"/>
  <c r="BD18" i="41"/>
  <c r="BC18" i="41"/>
  <c r="BB18" i="41"/>
  <c r="AO18" i="41"/>
  <c r="AM18" i="41"/>
  <c r="AL18" i="41"/>
  <c r="AK18" i="41"/>
  <c r="AJ18" i="41"/>
  <c r="X18" i="41"/>
  <c r="W18" i="41"/>
  <c r="V18" i="41"/>
  <c r="U18" i="41"/>
  <c r="T18" i="41"/>
  <c r="B18" i="41"/>
  <c r="BV17" i="41"/>
  <c r="BU17" i="41"/>
  <c r="BT17" i="41"/>
  <c r="BS17" i="41"/>
  <c r="BE17" i="41"/>
  <c r="BD17" i="41"/>
  <c r="BC17" i="41"/>
  <c r="BB17" i="41"/>
  <c r="AO17" i="41"/>
  <c r="AM17" i="41"/>
  <c r="AL17" i="41"/>
  <c r="AK17" i="41"/>
  <c r="AJ17" i="41"/>
  <c r="X17" i="41"/>
  <c r="W17" i="41"/>
  <c r="V17" i="41"/>
  <c r="U17" i="41"/>
  <c r="T17" i="41"/>
  <c r="B17" i="41"/>
  <c r="BV16" i="41"/>
  <c r="BU16" i="41"/>
  <c r="BT16" i="41"/>
  <c r="BS16" i="41"/>
  <c r="BE16" i="41"/>
  <c r="BD16" i="41"/>
  <c r="BC16" i="41"/>
  <c r="BB16" i="41"/>
  <c r="AO16" i="41"/>
  <c r="AM16" i="41"/>
  <c r="AL16" i="41"/>
  <c r="AK16" i="41"/>
  <c r="AJ16" i="41"/>
  <c r="X16" i="41"/>
  <c r="W16" i="41"/>
  <c r="V16" i="41"/>
  <c r="U16" i="41"/>
  <c r="T16" i="41"/>
  <c r="B16" i="41"/>
  <c r="U27" i="1"/>
  <c r="T27" i="1"/>
  <c r="S27" i="1"/>
  <c r="R27" i="1"/>
  <c r="Q27" i="1"/>
  <c r="B27" i="1"/>
  <c r="U26" i="1"/>
  <c r="T26" i="1"/>
  <c r="S26" i="1"/>
  <c r="R26" i="1"/>
  <c r="Q26" i="1"/>
  <c r="B26" i="1"/>
  <c r="U25" i="1"/>
  <c r="T25" i="1"/>
  <c r="S25" i="1"/>
  <c r="R25" i="1"/>
  <c r="Q25" i="1"/>
  <c r="B25" i="1"/>
  <c r="U24" i="1"/>
  <c r="T24" i="1"/>
  <c r="S24" i="1"/>
  <c r="R24" i="1"/>
  <c r="Q24" i="1"/>
  <c r="B24" i="1"/>
  <c r="U55" i="1"/>
  <c r="T55" i="1"/>
  <c r="S55" i="1"/>
  <c r="R55" i="1"/>
  <c r="Q55" i="1"/>
  <c r="P55" i="1"/>
  <c r="B55" i="1"/>
  <c r="U54" i="1"/>
  <c r="T54" i="1"/>
  <c r="S54" i="1"/>
  <c r="R54" i="1"/>
  <c r="Q54" i="1"/>
  <c r="P54" i="1"/>
  <c r="B54" i="1"/>
  <c r="U53" i="1"/>
  <c r="T53" i="1"/>
  <c r="S53" i="1"/>
  <c r="R53" i="1"/>
  <c r="Q53" i="1"/>
  <c r="P53" i="1"/>
  <c r="B53" i="1"/>
  <c r="U52" i="1"/>
  <c r="T52" i="1"/>
  <c r="S52" i="1"/>
  <c r="R52" i="1"/>
  <c r="Q52" i="1"/>
  <c r="P52" i="1"/>
  <c r="B52" i="1"/>
  <c r="U23" i="1"/>
  <c r="T23" i="1"/>
  <c r="S23" i="1"/>
  <c r="R23" i="1"/>
  <c r="Q23" i="1"/>
  <c r="P23" i="1"/>
  <c r="B23" i="1"/>
  <c r="U22" i="1"/>
  <c r="T22" i="1"/>
  <c r="S22" i="1"/>
  <c r="R22" i="1"/>
  <c r="Q22" i="1"/>
  <c r="P22" i="1"/>
  <c r="B22" i="1"/>
  <c r="U21" i="1"/>
  <c r="T21" i="1"/>
  <c r="S21" i="1"/>
  <c r="R21" i="1"/>
  <c r="Q21" i="1"/>
  <c r="P21" i="1"/>
  <c r="B21" i="1"/>
  <c r="U20" i="1"/>
  <c r="T20" i="1"/>
  <c r="S20" i="1"/>
  <c r="R20" i="1"/>
  <c r="Q20" i="1"/>
  <c r="B20" i="1"/>
  <c r="U51" i="1"/>
  <c r="T51" i="1"/>
  <c r="S51" i="1"/>
  <c r="R51" i="1"/>
  <c r="Q51" i="1"/>
  <c r="P51" i="1"/>
  <c r="B51" i="1"/>
  <c r="U50" i="1"/>
  <c r="T50" i="1"/>
  <c r="S50" i="1"/>
  <c r="R50" i="1"/>
  <c r="Q50" i="1"/>
  <c r="P50" i="1"/>
  <c r="B50" i="1"/>
  <c r="U49" i="1"/>
  <c r="T49" i="1"/>
  <c r="S49" i="1"/>
  <c r="R49" i="1"/>
  <c r="Q49" i="1"/>
  <c r="P49" i="1"/>
  <c r="B49" i="1"/>
  <c r="U48" i="1"/>
  <c r="T48" i="1"/>
  <c r="S48" i="1"/>
  <c r="R48" i="1"/>
  <c r="Q48" i="1"/>
  <c r="P48" i="1"/>
  <c r="B48" i="1"/>
  <c r="B44" i="1"/>
  <c r="B45" i="1"/>
  <c r="P44" i="1"/>
  <c r="Q44" i="1"/>
  <c r="R44" i="1"/>
  <c r="S44" i="1"/>
  <c r="T44" i="1"/>
  <c r="U44" i="1"/>
  <c r="A30" i="5"/>
  <c r="R30" i="5" s="1"/>
  <c r="A29" i="5"/>
  <c r="R29" i="5" s="1"/>
  <c r="A28" i="5"/>
  <c r="R28" i="5" s="1"/>
  <c r="A27" i="5"/>
  <c r="R27" i="5" s="1"/>
  <c r="A26" i="5"/>
  <c r="R26" i="5" s="1"/>
  <c r="A25" i="5"/>
  <c r="A24" i="5"/>
  <c r="A23" i="5"/>
  <c r="A22" i="5"/>
  <c r="R22" i="5" s="1"/>
  <c r="A21" i="5"/>
  <c r="R21" i="5" s="1"/>
  <c r="A20" i="5"/>
  <c r="R20" i="5" s="1"/>
  <c r="A19" i="5"/>
  <c r="R19" i="5" s="1"/>
  <c r="A18" i="5"/>
  <c r="R18" i="5" s="1"/>
  <c r="A17" i="5"/>
  <c r="A16" i="5"/>
  <c r="A15" i="5"/>
  <c r="B22" i="6"/>
  <c r="B21" i="6"/>
  <c r="B20" i="6"/>
  <c r="B19" i="6"/>
  <c r="B18" i="6"/>
  <c r="B17" i="6"/>
  <c r="B16" i="6"/>
  <c r="B15" i="6"/>
  <c r="B14" i="6"/>
  <c r="B13" i="6"/>
  <c r="B12" i="6"/>
  <c r="B11" i="6"/>
  <c r="R15" i="5" l="1"/>
  <c r="R23" i="5"/>
  <c r="R16" i="5"/>
  <c r="R24" i="5"/>
  <c r="R17" i="5"/>
  <c r="R25" i="5"/>
  <c r="R40" i="5"/>
  <c r="R42" i="5"/>
  <c r="AT57" i="1"/>
  <c r="AT56" i="1"/>
  <c r="R41" i="5"/>
  <c r="AT59" i="1"/>
  <c r="AT58" i="1"/>
  <c r="R39" i="5"/>
  <c r="AH27" i="41"/>
  <c r="AT30" i="1"/>
  <c r="AH26" i="41"/>
  <c r="AT29" i="1"/>
  <c r="R45" i="5"/>
  <c r="R43" i="5"/>
  <c r="AH25" i="41"/>
  <c r="R46" i="5"/>
  <c r="AT31" i="1"/>
  <c r="AT28" i="1"/>
  <c r="AH24" i="41"/>
  <c r="R44" i="5"/>
  <c r="AZ26" i="41"/>
  <c r="BQ26" i="41" s="1"/>
  <c r="AZ24" i="41"/>
  <c r="BQ24" i="41" s="1"/>
  <c r="AZ27" i="41"/>
  <c r="BQ27" i="41" s="1"/>
  <c r="AZ25" i="41"/>
  <c r="BQ25" i="41" s="1"/>
  <c r="AT46" i="1"/>
  <c r="AT45" i="1"/>
  <c r="AT48" i="1"/>
  <c r="AT43" i="1"/>
  <c r="AT42" i="1"/>
  <c r="AT41" i="1"/>
  <c r="AT44" i="1"/>
  <c r="AT54" i="1"/>
  <c r="AT53" i="1"/>
  <c r="AT40" i="1"/>
  <c r="AT55" i="1"/>
  <c r="AT50" i="1"/>
  <c r="AT49" i="1"/>
  <c r="AT47" i="1"/>
  <c r="AT52" i="1"/>
  <c r="AT51" i="1"/>
  <c r="AH34" i="41"/>
  <c r="AH33" i="41"/>
  <c r="AH32" i="41"/>
  <c r="AH35" i="41"/>
  <c r="AT39" i="1"/>
  <c r="AT38" i="1"/>
  <c r="AT37" i="1"/>
  <c r="AT36" i="1"/>
  <c r="AH14" i="41"/>
  <c r="AT26" i="1"/>
  <c r="AH13" i="41"/>
  <c r="AT25" i="1"/>
  <c r="AH12" i="41"/>
  <c r="AT12" i="1"/>
  <c r="AH19" i="41"/>
  <c r="AT19" i="1"/>
  <c r="AH9" i="41"/>
  <c r="AT22" i="1"/>
  <c r="AH8" i="41"/>
  <c r="AT21" i="1"/>
  <c r="AH10" i="41"/>
  <c r="AT24" i="1"/>
  <c r="AH15" i="41"/>
  <c r="AT15" i="1"/>
  <c r="AH22" i="41"/>
  <c r="AT18" i="1"/>
  <c r="AH21" i="41"/>
  <c r="AT17" i="1"/>
  <c r="AH20" i="41"/>
  <c r="AT20" i="1"/>
  <c r="AH11" i="41"/>
  <c r="AT27" i="1"/>
  <c r="AH18" i="41"/>
  <c r="AT14" i="1"/>
  <c r="AH17" i="41"/>
  <c r="AT13" i="1"/>
  <c r="AH16" i="41"/>
  <c r="AT23" i="1"/>
  <c r="AT16" i="1"/>
  <c r="AH23" i="41"/>
  <c r="AZ22" i="41"/>
  <c r="BQ22" i="41" s="1"/>
  <c r="AZ21" i="41"/>
  <c r="BQ21" i="41" s="1"/>
  <c r="AZ20" i="41"/>
  <c r="BQ20" i="41" s="1"/>
  <c r="AZ18" i="41"/>
  <c r="BQ18" i="41" s="1"/>
  <c r="AZ17" i="41"/>
  <c r="BQ17" i="41" s="1"/>
  <c r="AZ16" i="41"/>
  <c r="BQ16" i="41" s="1"/>
  <c r="AZ23" i="41"/>
  <c r="BQ23" i="41" s="1"/>
  <c r="AZ19" i="41"/>
  <c r="BQ19" i="41" s="1"/>
  <c r="AT62" i="1"/>
  <c r="AT61" i="1"/>
  <c r="AT63" i="1"/>
  <c r="AT60" i="1"/>
  <c r="AT66" i="1"/>
  <c r="AT65" i="1"/>
  <c r="AT67" i="1"/>
  <c r="AT64" i="1"/>
  <c r="AT32" i="1"/>
  <c r="AH30" i="41"/>
  <c r="AH29" i="41"/>
  <c r="AH28" i="41"/>
  <c r="AH31" i="41"/>
  <c r="AT35" i="1"/>
  <c r="AT34" i="1"/>
  <c r="AT33" i="1"/>
  <c r="P26" i="1"/>
  <c r="P25" i="1"/>
  <c r="P27" i="1"/>
  <c r="P24" i="1"/>
  <c r="BV35" i="41"/>
  <c r="BU35" i="41"/>
  <c r="BT35" i="41"/>
  <c r="BS35" i="41"/>
  <c r="BV34" i="41"/>
  <c r="BU34" i="41"/>
  <c r="BT34" i="41"/>
  <c r="BS34" i="41"/>
  <c r="BV33" i="41"/>
  <c r="BU33" i="41"/>
  <c r="BT33" i="41"/>
  <c r="BS33" i="41"/>
  <c r="BV32" i="41"/>
  <c r="BU32" i="41"/>
  <c r="BT32" i="41"/>
  <c r="BS32" i="41"/>
  <c r="BE35" i="41"/>
  <c r="BD35" i="41"/>
  <c r="BC35" i="41"/>
  <c r="AZ35" i="41" s="1"/>
  <c r="BQ35" i="41" s="1"/>
  <c r="BB35" i="41"/>
  <c r="BE34" i="41"/>
  <c r="BD34" i="41"/>
  <c r="BC34" i="41"/>
  <c r="AZ34" i="41" s="1"/>
  <c r="BQ34" i="41" s="1"/>
  <c r="BB34" i="41"/>
  <c r="BE33" i="41"/>
  <c r="BD33" i="41"/>
  <c r="BC33" i="41"/>
  <c r="AZ33" i="41" s="1"/>
  <c r="BB33" i="41"/>
  <c r="BE32" i="41"/>
  <c r="BD32" i="41"/>
  <c r="BC32" i="41"/>
  <c r="AZ32" i="41" s="1"/>
  <c r="BQ32" i="41" s="1"/>
  <c r="BB32" i="41"/>
  <c r="AO35" i="41"/>
  <c r="AM35" i="41"/>
  <c r="AL35" i="41"/>
  <c r="AK35" i="41"/>
  <c r="AJ35" i="41"/>
  <c r="AO34" i="41"/>
  <c r="AM34" i="41"/>
  <c r="AL34" i="41"/>
  <c r="AK34" i="41"/>
  <c r="AJ34" i="41"/>
  <c r="AO33" i="41"/>
  <c r="AM33" i="41"/>
  <c r="AL33" i="41"/>
  <c r="AK33" i="41"/>
  <c r="AJ33" i="41"/>
  <c r="AO32" i="41"/>
  <c r="AM32" i="41"/>
  <c r="AL32" i="41"/>
  <c r="AK32" i="41"/>
  <c r="AJ32" i="41"/>
  <c r="X35" i="41"/>
  <c r="W35" i="41"/>
  <c r="V35" i="41"/>
  <c r="U35" i="41"/>
  <c r="T35" i="41"/>
  <c r="X34" i="41"/>
  <c r="W34" i="41"/>
  <c r="V34" i="41"/>
  <c r="U34" i="41"/>
  <c r="T34" i="41"/>
  <c r="X33" i="41"/>
  <c r="W33" i="41"/>
  <c r="V33" i="41"/>
  <c r="U33" i="41"/>
  <c r="T33" i="41"/>
  <c r="X32" i="41"/>
  <c r="W32" i="41"/>
  <c r="V32" i="41"/>
  <c r="U32" i="41"/>
  <c r="T32" i="41"/>
  <c r="B35" i="41"/>
  <c r="B34" i="41"/>
  <c r="B33" i="41"/>
  <c r="B32" i="41"/>
  <c r="AI276" i="1"/>
  <c r="AH276" i="1"/>
  <c r="AG276" i="1"/>
  <c r="AF276" i="1"/>
  <c r="AE276" i="1"/>
  <c r="J276" i="1"/>
  <c r="I276" i="1"/>
  <c r="P38" i="1"/>
  <c r="P37" i="1"/>
  <c r="B276" i="1"/>
  <c r="B64" i="1"/>
  <c r="B39" i="1"/>
  <c r="B67" i="1"/>
  <c r="B38" i="1"/>
  <c r="B66" i="1"/>
  <c r="B37" i="1"/>
  <c r="B65" i="1"/>
  <c r="BQ33" i="41" l="1"/>
  <c r="M44" i="5"/>
  <c r="P44" i="5"/>
  <c r="N44" i="5"/>
  <c r="O44" i="5"/>
  <c r="M46" i="5"/>
  <c r="P46" i="5"/>
  <c r="N46" i="5"/>
  <c r="O46" i="5"/>
  <c r="Y29" i="1"/>
  <c r="X29" i="1"/>
  <c r="W29" i="1"/>
  <c r="V29" i="1"/>
  <c r="AB29" i="1"/>
  <c r="Z29" i="1"/>
  <c r="AA29" i="1"/>
  <c r="M39" i="5"/>
  <c r="P39" i="5"/>
  <c r="N39" i="5"/>
  <c r="O39" i="5"/>
  <c r="Y56" i="1"/>
  <c r="AB56" i="1"/>
  <c r="X56" i="1"/>
  <c r="Z56" i="1"/>
  <c r="AA56" i="1"/>
  <c r="V56" i="1"/>
  <c r="W56" i="1"/>
  <c r="AB58" i="1"/>
  <c r="X58" i="1"/>
  <c r="Y58" i="1"/>
  <c r="AA58" i="1"/>
  <c r="Z58" i="1"/>
  <c r="V58" i="1"/>
  <c r="W58" i="1"/>
  <c r="Z57" i="1"/>
  <c r="AA57" i="1"/>
  <c r="W57" i="1"/>
  <c r="AB57" i="1"/>
  <c r="Y57" i="1"/>
  <c r="X57" i="1"/>
  <c r="V57" i="1"/>
  <c r="AA28" i="1"/>
  <c r="X28" i="1"/>
  <c r="Z28" i="1"/>
  <c r="Y28" i="1"/>
  <c r="AB28" i="1"/>
  <c r="V28" i="1"/>
  <c r="W28" i="1"/>
  <c r="M43" i="5"/>
  <c r="N43" i="5"/>
  <c r="O43" i="5"/>
  <c r="P43" i="5"/>
  <c r="Y30" i="1"/>
  <c r="AA30" i="1"/>
  <c r="AB30" i="1"/>
  <c r="X30" i="1"/>
  <c r="Z30" i="1"/>
  <c r="V30" i="1"/>
  <c r="W30" i="1"/>
  <c r="AA59" i="1"/>
  <c r="Z59" i="1"/>
  <c r="X59" i="1"/>
  <c r="Y59" i="1"/>
  <c r="AB59" i="1"/>
  <c r="W59" i="1"/>
  <c r="V59" i="1"/>
  <c r="M42" i="5"/>
  <c r="P42" i="5"/>
  <c r="N42" i="5"/>
  <c r="O42" i="5"/>
  <c r="Y31" i="1"/>
  <c r="AA31" i="1"/>
  <c r="AB31" i="1"/>
  <c r="V31" i="1"/>
  <c r="W31" i="1"/>
  <c r="X31" i="1"/>
  <c r="Z31" i="1"/>
  <c r="M45" i="5"/>
  <c r="N45" i="5"/>
  <c r="O45" i="5"/>
  <c r="P45" i="5"/>
  <c r="M41" i="5"/>
  <c r="N41" i="5"/>
  <c r="O41" i="5"/>
  <c r="P41" i="5"/>
  <c r="M40" i="5"/>
  <c r="N40" i="5"/>
  <c r="P40" i="5"/>
  <c r="O40" i="5"/>
  <c r="AD276" i="1"/>
  <c r="AC276" i="1"/>
  <c r="T65" i="1"/>
  <c r="R65" i="1"/>
  <c r="T37" i="1"/>
  <c r="R37" i="1"/>
  <c r="T66" i="1"/>
  <c r="R66" i="1"/>
  <c r="T38" i="1"/>
  <c r="R38" i="1"/>
  <c r="T67" i="1"/>
  <c r="R67" i="1"/>
  <c r="T39" i="1"/>
  <c r="R39" i="1"/>
  <c r="T64" i="1"/>
  <c r="R64" i="1"/>
  <c r="T276" i="1"/>
  <c r="R276" i="1"/>
  <c r="Q65" i="1"/>
  <c r="U65" i="1"/>
  <c r="Q37" i="1"/>
  <c r="U37" i="1"/>
  <c r="Q66" i="1"/>
  <c r="U66" i="1"/>
  <c r="Q38" i="1"/>
  <c r="U38" i="1"/>
  <c r="Q67" i="1"/>
  <c r="U67" i="1"/>
  <c r="Q39" i="1"/>
  <c r="U39" i="1"/>
  <c r="Q64" i="1"/>
  <c r="U64" i="1"/>
  <c r="Q276" i="1"/>
  <c r="U276" i="1"/>
  <c r="P65" i="1"/>
  <c r="P66" i="1"/>
  <c r="P67" i="1"/>
  <c r="P64" i="1"/>
  <c r="P276" i="1"/>
  <c r="S65" i="1"/>
  <c r="S37" i="1"/>
  <c r="S66" i="1"/>
  <c r="S38" i="1"/>
  <c r="S67" i="1"/>
  <c r="S39" i="1"/>
  <c r="S64" i="1"/>
  <c r="S276" i="1"/>
  <c r="A59" i="5"/>
  <c r="R59" i="5" s="1"/>
  <c r="A55" i="5"/>
  <c r="R55" i="5" s="1"/>
  <c r="A62" i="5"/>
  <c r="R62" i="5" s="1"/>
  <c r="A58" i="5"/>
  <c r="R58" i="5" s="1"/>
  <c r="A61" i="5"/>
  <c r="R61" i="5" s="1"/>
  <c r="A57" i="5"/>
  <c r="R57" i="5" s="1"/>
  <c r="A60" i="5"/>
  <c r="R60" i="5" s="1"/>
  <c r="A56" i="5"/>
  <c r="R56" i="5" s="1"/>
  <c r="B34" i="6" l="1"/>
  <c r="B33" i="6"/>
  <c r="B32" i="6"/>
  <c r="B31" i="6"/>
  <c r="A51" i="5" l="1"/>
  <c r="R51" i="5" s="1"/>
  <c r="A47" i="5"/>
  <c r="R47" i="5" s="1"/>
  <c r="A35" i="5"/>
  <c r="R35" i="5" s="1"/>
  <c r="A31" i="5"/>
  <c r="R31" i="5" s="1"/>
  <c r="A11" i="5"/>
  <c r="R11" i="5" s="1"/>
  <c r="A7" i="5"/>
  <c r="R7" i="5" s="1"/>
  <c r="A54" i="5"/>
  <c r="R54" i="5" s="1"/>
  <c r="A50" i="5"/>
  <c r="R50" i="5" s="1"/>
  <c r="A38" i="5"/>
  <c r="R38" i="5" s="1"/>
  <c r="A34" i="5"/>
  <c r="R34" i="5" s="1"/>
  <c r="A14" i="5"/>
  <c r="R14" i="5" s="1"/>
  <c r="A10" i="5"/>
  <c r="R10" i="5" s="1"/>
  <c r="A53" i="5"/>
  <c r="R53" i="5" s="1"/>
  <c r="A49" i="5"/>
  <c r="R49" i="5" s="1"/>
  <c r="A37" i="5"/>
  <c r="R37" i="5" s="1"/>
  <c r="A33" i="5"/>
  <c r="R33" i="5" s="1"/>
  <c r="A13" i="5"/>
  <c r="R13" i="5" s="1"/>
  <c r="A9" i="5"/>
  <c r="R9" i="5" s="1"/>
  <c r="BV31" i="41"/>
  <c r="BU31" i="41"/>
  <c r="BT31" i="41"/>
  <c r="BS31" i="41"/>
  <c r="BE31" i="41"/>
  <c r="BD31" i="41"/>
  <c r="BC31" i="41"/>
  <c r="BB31" i="41"/>
  <c r="BV30" i="41"/>
  <c r="BU30" i="41"/>
  <c r="BT30" i="41"/>
  <c r="BS30" i="41"/>
  <c r="BE30" i="41"/>
  <c r="BD30" i="41"/>
  <c r="BC30" i="41"/>
  <c r="BB30" i="41"/>
  <c r="AO31" i="41"/>
  <c r="AM31" i="41"/>
  <c r="AL31" i="41"/>
  <c r="AK31" i="41"/>
  <c r="AJ31" i="41"/>
  <c r="AO30" i="41"/>
  <c r="AM30" i="41"/>
  <c r="AL30" i="41"/>
  <c r="AK30" i="41"/>
  <c r="AJ30" i="41"/>
  <c r="X31" i="41"/>
  <c r="W31" i="41"/>
  <c r="V31" i="41"/>
  <c r="U31" i="41"/>
  <c r="T31" i="41"/>
  <c r="X30" i="41"/>
  <c r="W30" i="41"/>
  <c r="V30" i="41"/>
  <c r="U30" i="41"/>
  <c r="T30" i="41"/>
  <c r="B30" i="6"/>
  <c r="B29" i="6"/>
  <c r="B31" i="41"/>
  <c r="B30" i="41"/>
  <c r="U61" i="1" l="1"/>
  <c r="T61" i="1"/>
  <c r="S61" i="1"/>
  <c r="R61" i="1"/>
  <c r="Q61" i="1"/>
  <c r="B61" i="1"/>
  <c r="U45" i="1"/>
  <c r="T45" i="1"/>
  <c r="S45" i="1"/>
  <c r="R45" i="1"/>
  <c r="Q45" i="1"/>
  <c r="U41" i="1"/>
  <c r="T41" i="1"/>
  <c r="S41" i="1"/>
  <c r="R41" i="1"/>
  <c r="Q41" i="1"/>
  <c r="B41" i="1"/>
  <c r="P60" i="1"/>
  <c r="P40" i="1"/>
  <c r="P63" i="1"/>
  <c r="P43" i="1"/>
  <c r="P62" i="1"/>
  <c r="P42" i="1"/>
  <c r="U60" i="1"/>
  <c r="T60" i="1"/>
  <c r="S60" i="1"/>
  <c r="R60" i="1"/>
  <c r="Q60" i="1"/>
  <c r="U40" i="1"/>
  <c r="T40" i="1"/>
  <c r="S40" i="1"/>
  <c r="R40" i="1"/>
  <c r="Q40" i="1"/>
  <c r="U63" i="1"/>
  <c r="T63" i="1"/>
  <c r="S63" i="1"/>
  <c r="R63" i="1"/>
  <c r="Q63" i="1"/>
  <c r="U47" i="1"/>
  <c r="T47" i="1"/>
  <c r="S47" i="1"/>
  <c r="R47" i="1"/>
  <c r="Q47" i="1"/>
  <c r="U43" i="1"/>
  <c r="T43" i="1"/>
  <c r="S43" i="1"/>
  <c r="R43" i="1"/>
  <c r="Q43" i="1"/>
  <c r="U62" i="1"/>
  <c r="T62" i="1"/>
  <c r="S62" i="1"/>
  <c r="R62" i="1"/>
  <c r="Q62" i="1"/>
  <c r="U46" i="1"/>
  <c r="T46" i="1"/>
  <c r="S46" i="1"/>
  <c r="R46" i="1"/>
  <c r="Q46" i="1"/>
  <c r="U42" i="1"/>
  <c r="T42" i="1"/>
  <c r="S42" i="1"/>
  <c r="R42" i="1"/>
  <c r="Q42" i="1"/>
  <c r="U32" i="1"/>
  <c r="T32" i="1"/>
  <c r="S32" i="1"/>
  <c r="R32" i="1"/>
  <c r="Q32" i="1"/>
  <c r="U16" i="1"/>
  <c r="T16" i="1"/>
  <c r="S16" i="1"/>
  <c r="R16" i="1"/>
  <c r="Q16" i="1"/>
  <c r="U12" i="1"/>
  <c r="T12" i="1"/>
  <c r="S12" i="1"/>
  <c r="R12" i="1"/>
  <c r="Q12" i="1"/>
  <c r="U35" i="1"/>
  <c r="T35" i="1"/>
  <c r="S35" i="1"/>
  <c r="R35" i="1"/>
  <c r="Q35" i="1"/>
  <c r="U19" i="1"/>
  <c r="T19" i="1"/>
  <c r="S19" i="1"/>
  <c r="R19" i="1"/>
  <c r="Q19" i="1"/>
  <c r="U15" i="1"/>
  <c r="T15" i="1"/>
  <c r="S15" i="1"/>
  <c r="R15" i="1"/>
  <c r="Q15" i="1"/>
  <c r="B60" i="1"/>
  <c r="B40" i="1"/>
  <c r="B63" i="1"/>
  <c r="B47" i="1"/>
  <c r="B43" i="1"/>
  <c r="B62" i="1"/>
  <c r="B46" i="1"/>
  <c r="B42" i="1"/>
  <c r="P61" i="1" l="1"/>
  <c r="P45" i="1"/>
  <c r="P41" i="1"/>
  <c r="P16" i="1"/>
  <c r="P19" i="1"/>
  <c r="P15" i="1"/>
  <c r="P35" i="1"/>
  <c r="P12" i="1"/>
  <c r="P32" i="1"/>
  <c r="P46" i="1"/>
  <c r="P47" i="1"/>
  <c r="B32" i="1" l="1"/>
  <c r="B16" i="1"/>
  <c r="B12" i="1"/>
  <c r="B35" i="1"/>
  <c r="B19" i="1"/>
  <c r="B15" i="1"/>
  <c r="BV14" i="41" l="1"/>
  <c r="BU14" i="41"/>
  <c r="BT14" i="41"/>
  <c r="BS14" i="41"/>
  <c r="BE14" i="41"/>
  <c r="BD14" i="41"/>
  <c r="BC14" i="41"/>
  <c r="AZ14" i="41" s="1"/>
  <c r="BQ14" i="41" s="1"/>
  <c r="BB14" i="41"/>
  <c r="AO14" i="41"/>
  <c r="AM14" i="41"/>
  <c r="AL14" i="41"/>
  <c r="AK14" i="41"/>
  <c r="AJ14" i="41"/>
  <c r="X14" i="41"/>
  <c r="W14" i="41"/>
  <c r="V14" i="41"/>
  <c r="U14" i="41"/>
  <c r="T14" i="41"/>
  <c r="B14" i="41"/>
  <c r="BV13" i="41"/>
  <c r="BU13" i="41"/>
  <c r="BT13" i="41"/>
  <c r="BS13" i="41"/>
  <c r="BE13" i="41"/>
  <c r="BD13" i="41"/>
  <c r="BC13" i="41"/>
  <c r="AZ13" i="41" s="1"/>
  <c r="BQ13" i="41" s="1"/>
  <c r="BB13" i="41"/>
  <c r="AO13" i="41"/>
  <c r="AM13" i="41"/>
  <c r="AL13" i="41"/>
  <c r="AK13" i="41"/>
  <c r="AJ13" i="41"/>
  <c r="X13" i="41"/>
  <c r="W13" i="41"/>
  <c r="V13" i="41"/>
  <c r="U13" i="41"/>
  <c r="T13" i="41"/>
  <c r="B13" i="41"/>
  <c r="BV12" i="41"/>
  <c r="BU12" i="41"/>
  <c r="BT12" i="41"/>
  <c r="BS12" i="41"/>
  <c r="BE12" i="41"/>
  <c r="BD12" i="41"/>
  <c r="BC12" i="41"/>
  <c r="AZ12" i="41" s="1"/>
  <c r="BQ12" i="41" s="1"/>
  <c r="BB12" i="41"/>
  <c r="AO12" i="41"/>
  <c r="AM12" i="41"/>
  <c r="AL12" i="41"/>
  <c r="AK12" i="41"/>
  <c r="AJ12" i="41"/>
  <c r="X12" i="41"/>
  <c r="W12" i="41"/>
  <c r="V12" i="41"/>
  <c r="U12" i="41"/>
  <c r="T12" i="41"/>
  <c r="B12" i="41"/>
  <c r="B28" i="6" l="1"/>
  <c r="B27" i="6"/>
  <c r="B10" i="6"/>
  <c r="AM8" i="1" l="1"/>
  <c r="B34" i="1" l="1"/>
  <c r="B18" i="1"/>
  <c r="B14" i="1"/>
  <c r="B33" i="1"/>
  <c r="B29" i="41"/>
  <c r="B28" i="41"/>
  <c r="B15" i="41"/>
  <c r="B11" i="41"/>
  <c r="B10" i="41"/>
  <c r="B9" i="41"/>
  <c r="B8" i="41"/>
  <c r="B17" i="1" l="1"/>
  <c r="B13" i="1"/>
  <c r="J25" i="41" l="1"/>
  <c r="BW25" i="41" s="1"/>
  <c r="P25" i="41"/>
  <c r="AF25" i="41" s="1"/>
  <c r="P26" i="41"/>
  <c r="AF26" i="41" s="1"/>
  <c r="K24" i="41"/>
  <c r="M25" i="41"/>
  <c r="L27" i="41"/>
  <c r="P27" i="41"/>
  <c r="AF27" i="41" s="1"/>
  <c r="M24" i="41"/>
  <c r="P24" i="41"/>
  <c r="AF24" i="41" s="1"/>
  <c r="L26" i="41"/>
  <c r="O26" i="41"/>
  <c r="AE26" i="41" s="1"/>
  <c r="O27" i="41"/>
  <c r="AE27" i="41" s="1"/>
  <c r="N26" i="41"/>
  <c r="AD26" i="41" s="1"/>
  <c r="J27" i="41"/>
  <c r="BW27" i="41" s="1"/>
  <c r="J24" i="41"/>
  <c r="BW24" i="41" s="1"/>
  <c r="L24" i="41"/>
  <c r="N25" i="41"/>
  <c r="AD25" i="41" s="1"/>
  <c r="L25" i="41"/>
  <c r="J26" i="41"/>
  <c r="BW26" i="41" s="1"/>
  <c r="M27" i="41"/>
  <c r="N27" i="41"/>
  <c r="AD27" i="41" s="1"/>
  <c r="M26" i="41"/>
  <c r="K26" i="41"/>
  <c r="O24" i="41"/>
  <c r="AE24" i="41" s="1"/>
  <c r="N24" i="41"/>
  <c r="AD24" i="41" s="1"/>
  <c r="K25" i="41"/>
  <c r="O25" i="41"/>
  <c r="AE25" i="41" s="1"/>
  <c r="K27" i="41"/>
  <c r="A52" i="5"/>
  <c r="R52" i="5" s="1"/>
  <c r="A48" i="5"/>
  <c r="R48" i="5" s="1"/>
  <c r="A36" i="5"/>
  <c r="R36" i="5" s="1"/>
  <c r="A32" i="5"/>
  <c r="R32" i="5" s="1"/>
  <c r="A12" i="5"/>
  <c r="R12" i="5" s="1"/>
  <c r="A8" i="5"/>
  <c r="R8" i="5" s="1"/>
  <c r="BM24" i="41" l="1"/>
  <c r="AU24" i="41"/>
  <c r="AU27" i="41"/>
  <c r="BM27" i="41"/>
  <c r="AU25" i="41"/>
  <c r="BM25" i="41"/>
  <c r="AU26" i="41"/>
  <c r="BM26" i="41"/>
  <c r="AV27" i="41"/>
  <c r="BN27" i="41"/>
  <c r="BN26" i="41"/>
  <c r="AV26" i="41"/>
  <c r="AV25" i="41"/>
  <c r="BN25" i="41"/>
  <c r="AT24" i="41"/>
  <c r="BL24" i="41"/>
  <c r="AT27" i="41"/>
  <c r="BL27" i="41"/>
  <c r="BL25" i="41"/>
  <c r="AT25" i="41"/>
  <c r="BL26" i="41"/>
  <c r="AT26" i="41"/>
  <c r="AV24" i="41"/>
  <c r="BN24" i="41"/>
  <c r="M55" i="5"/>
  <c r="C10" i="83"/>
  <c r="Y22" i="1" l="1"/>
  <c r="M17" i="41" s="1"/>
  <c r="AB22" i="1"/>
  <c r="P17" i="41" s="1"/>
  <c r="AF17" i="41" s="1"/>
  <c r="AV17" i="41" s="1"/>
  <c r="X22" i="1"/>
  <c r="L17" i="41" s="1"/>
  <c r="AA22" i="1"/>
  <c r="O17" i="41" s="1"/>
  <c r="AE17" i="41" s="1"/>
  <c r="AU17" i="41" s="1"/>
  <c r="V22" i="1"/>
  <c r="J17" i="41" s="1"/>
  <c r="BW17" i="41" s="1"/>
  <c r="Z22" i="1"/>
  <c r="N17" i="41" s="1"/>
  <c r="AD17" i="41" s="1"/>
  <c r="AT17" i="41" s="1"/>
  <c r="W22" i="1"/>
  <c r="K17" i="41" s="1"/>
  <c r="AA26" i="1"/>
  <c r="O21" i="41" s="1"/>
  <c r="AE21" i="41" s="1"/>
  <c r="AU21" i="41" s="1"/>
  <c r="V26" i="1"/>
  <c r="J21" i="41" s="1"/>
  <c r="BW21" i="41" s="1"/>
  <c r="Z26" i="1"/>
  <c r="N21" i="41" s="1"/>
  <c r="AD21" i="41" s="1"/>
  <c r="AT21" i="41" s="1"/>
  <c r="Y26" i="1"/>
  <c r="M21" i="41" s="1"/>
  <c r="W26" i="1"/>
  <c r="K21" i="41" s="1"/>
  <c r="AB26" i="1"/>
  <c r="P21" i="41" s="1"/>
  <c r="AF21" i="41" s="1"/>
  <c r="AV21" i="41" s="1"/>
  <c r="X26" i="1"/>
  <c r="L21" i="41" s="1"/>
  <c r="X44" i="1"/>
  <c r="AB44" i="1"/>
  <c r="Y44" i="1"/>
  <c r="Z44" i="1"/>
  <c r="V44" i="1"/>
  <c r="AA44" i="1"/>
  <c r="W44" i="1"/>
  <c r="Z23" i="1"/>
  <c r="N18" i="41" s="1"/>
  <c r="AD18" i="41" s="1"/>
  <c r="AT18" i="41" s="1"/>
  <c r="Y23" i="1"/>
  <c r="M18" i="41" s="1"/>
  <c r="AB23" i="1"/>
  <c r="P18" i="41" s="1"/>
  <c r="AF18" i="41" s="1"/>
  <c r="AV18" i="41" s="1"/>
  <c r="X23" i="1"/>
  <c r="L18" i="41" s="1"/>
  <c r="AA23" i="1"/>
  <c r="O18" i="41" s="1"/>
  <c r="AE18" i="41" s="1"/>
  <c r="AU18" i="41" s="1"/>
  <c r="V23" i="1"/>
  <c r="J18" i="41" s="1"/>
  <c r="BW18" i="41" s="1"/>
  <c r="W23" i="1"/>
  <c r="K18" i="41" s="1"/>
  <c r="Y27" i="1"/>
  <c r="M22" i="41" s="1"/>
  <c r="AB27" i="1"/>
  <c r="P22" i="41" s="1"/>
  <c r="AF22" i="41" s="1"/>
  <c r="AV22" i="41" s="1"/>
  <c r="X27" i="1"/>
  <c r="L22" i="41" s="1"/>
  <c r="AA27" i="1"/>
  <c r="O22" i="41" s="1"/>
  <c r="AE22" i="41" s="1"/>
  <c r="AU22" i="41" s="1"/>
  <c r="V27" i="1"/>
  <c r="J22" i="41" s="1"/>
  <c r="BW22" i="41" s="1"/>
  <c r="Z27" i="1"/>
  <c r="N22" i="41" s="1"/>
  <c r="AD22" i="41" s="1"/>
  <c r="AT22" i="41" s="1"/>
  <c r="W27" i="1"/>
  <c r="K22" i="41" s="1"/>
  <c r="AA36" i="1"/>
  <c r="V36" i="1"/>
  <c r="Y36" i="1"/>
  <c r="X36" i="1"/>
  <c r="W36" i="1"/>
  <c r="Z36" i="1"/>
  <c r="AB36" i="1"/>
  <c r="AA49" i="1"/>
  <c r="Z49" i="1"/>
  <c r="W49" i="1"/>
  <c r="AB49" i="1"/>
  <c r="Y49" i="1"/>
  <c r="X49" i="1"/>
  <c r="V49" i="1"/>
  <c r="AA51" i="1"/>
  <c r="W51" i="1"/>
  <c r="Y51" i="1"/>
  <c r="AB51" i="1"/>
  <c r="V51" i="1"/>
  <c r="X51" i="1"/>
  <c r="Z51" i="1"/>
  <c r="N17" i="5"/>
  <c r="M17" i="5"/>
  <c r="P17" i="5"/>
  <c r="O17" i="5"/>
  <c r="Z21" i="1"/>
  <c r="N16" i="41" s="1"/>
  <c r="AD16" i="41" s="1"/>
  <c r="Y21" i="1"/>
  <c r="M16" i="41" s="1"/>
  <c r="X21" i="1"/>
  <c r="L16" i="41" s="1"/>
  <c r="W21" i="1"/>
  <c r="K16" i="41" s="1"/>
  <c r="V21" i="1"/>
  <c r="J16" i="41" s="1"/>
  <c r="BW16" i="41" s="1"/>
  <c r="AA21" i="1"/>
  <c r="O16" i="41" s="1"/>
  <c r="AE16" i="41" s="1"/>
  <c r="AB21" i="1"/>
  <c r="P16" i="41" s="1"/>
  <c r="AF16" i="41" s="1"/>
  <c r="M22" i="5"/>
  <c r="P22" i="5"/>
  <c r="O22" i="5"/>
  <c r="N22" i="5"/>
  <c r="AB52" i="1"/>
  <c r="Y52" i="1"/>
  <c r="W52" i="1"/>
  <c r="V52" i="1"/>
  <c r="AA52" i="1"/>
  <c r="X52" i="1"/>
  <c r="Z52" i="1"/>
  <c r="N18" i="5"/>
  <c r="M18" i="5"/>
  <c r="P18" i="5"/>
  <c r="O18" i="5"/>
  <c r="M21" i="5"/>
  <c r="P21" i="5"/>
  <c r="O21" i="5"/>
  <c r="N21" i="5"/>
  <c r="AB48" i="1"/>
  <c r="Y48" i="1"/>
  <c r="V48" i="1"/>
  <c r="Z48" i="1"/>
  <c r="W48" i="1"/>
  <c r="X48" i="1"/>
  <c r="AA48" i="1"/>
  <c r="Z25" i="1"/>
  <c r="N20" i="41" s="1"/>
  <c r="AD20" i="41" s="1"/>
  <c r="V25" i="1"/>
  <c r="J20" i="41" s="1"/>
  <c r="BW20" i="41" s="1"/>
  <c r="AB25" i="1"/>
  <c r="P20" i="41" s="1"/>
  <c r="AF20" i="41" s="1"/>
  <c r="X25" i="1"/>
  <c r="L20" i="41" s="1"/>
  <c r="W25" i="1"/>
  <c r="K20" i="41" s="1"/>
  <c r="Y25" i="1"/>
  <c r="M20" i="41" s="1"/>
  <c r="AA25" i="1"/>
  <c r="O20" i="41" s="1"/>
  <c r="AE20" i="41" s="1"/>
  <c r="Z24" i="1"/>
  <c r="N23" i="41" s="1"/>
  <c r="AD23" i="41" s="1"/>
  <c r="AA24" i="1"/>
  <c r="O23" i="41" s="1"/>
  <c r="AE23" i="41" s="1"/>
  <c r="V24" i="1"/>
  <c r="J23" i="41" s="1"/>
  <c r="BW23" i="41" s="1"/>
  <c r="W24" i="1"/>
  <c r="K23" i="41" s="1"/>
  <c r="AB24" i="1"/>
  <c r="P23" i="41" s="1"/>
  <c r="AF23" i="41" s="1"/>
  <c r="X24" i="1"/>
  <c r="L23" i="41" s="1"/>
  <c r="Y24" i="1"/>
  <c r="M23" i="41" s="1"/>
  <c r="N16" i="5"/>
  <c r="M16" i="5"/>
  <c r="P16" i="5"/>
  <c r="O16" i="5"/>
  <c r="AB55" i="1"/>
  <c r="Z55" i="1"/>
  <c r="X55" i="1"/>
  <c r="Y55" i="1"/>
  <c r="V55" i="1"/>
  <c r="AA55" i="1"/>
  <c r="W55" i="1"/>
  <c r="AB53" i="1"/>
  <c r="Y53" i="1"/>
  <c r="Z53" i="1"/>
  <c r="X53" i="1"/>
  <c r="V53" i="1"/>
  <c r="W53" i="1"/>
  <c r="AA53" i="1"/>
  <c r="Y20" i="1"/>
  <c r="M19" i="41" s="1"/>
  <c r="Z20" i="1"/>
  <c r="N19" i="41" s="1"/>
  <c r="AD19" i="41" s="1"/>
  <c r="W20" i="1"/>
  <c r="K19" i="41" s="1"/>
  <c r="X20" i="1"/>
  <c r="L19" i="41" s="1"/>
  <c r="V20" i="1"/>
  <c r="J19" i="41" s="1"/>
  <c r="BW19" i="41" s="1"/>
  <c r="AA20" i="1"/>
  <c r="O19" i="41" s="1"/>
  <c r="AE19" i="41" s="1"/>
  <c r="AB20" i="1"/>
  <c r="P19" i="41" s="1"/>
  <c r="AF19" i="41" s="1"/>
  <c r="N15" i="5"/>
  <c r="M15" i="5"/>
  <c r="P15" i="5"/>
  <c r="O15" i="5"/>
  <c r="M20" i="5"/>
  <c r="P20" i="5"/>
  <c r="O20" i="5"/>
  <c r="N20" i="5"/>
  <c r="AB54" i="1"/>
  <c r="W54" i="1"/>
  <c r="Y54" i="1"/>
  <c r="V54" i="1"/>
  <c r="Z54" i="1"/>
  <c r="X54" i="1"/>
  <c r="AA54" i="1"/>
  <c r="M19" i="5"/>
  <c r="P19" i="5"/>
  <c r="O19" i="5"/>
  <c r="N19" i="5"/>
  <c r="Y50" i="1"/>
  <c r="Z50" i="1"/>
  <c r="X50" i="1"/>
  <c r="AA50" i="1"/>
  <c r="W50" i="1"/>
  <c r="AB50" i="1"/>
  <c r="V50" i="1"/>
  <c r="N59" i="5"/>
  <c r="M59" i="5"/>
  <c r="P59" i="5"/>
  <c r="O59" i="5"/>
  <c r="N58" i="5"/>
  <c r="M58" i="5"/>
  <c r="P58" i="5"/>
  <c r="O58" i="5"/>
  <c r="N61" i="5"/>
  <c r="M61" i="5"/>
  <c r="P61" i="5"/>
  <c r="O61" i="5"/>
  <c r="AA276" i="1"/>
  <c r="Y276" i="1"/>
  <c r="X276" i="1"/>
  <c r="W276" i="1"/>
  <c r="V276" i="1"/>
  <c r="AB276" i="1"/>
  <c r="Z276" i="1"/>
  <c r="N62" i="5"/>
  <c r="M62" i="5"/>
  <c r="P62" i="5"/>
  <c r="O62" i="5"/>
  <c r="AA37" i="1"/>
  <c r="O32" i="41" s="1"/>
  <c r="AE32" i="41" s="1"/>
  <c r="Y37" i="1"/>
  <c r="M32" i="41" s="1"/>
  <c r="X37" i="1"/>
  <c r="L32" i="41" s="1"/>
  <c r="W37" i="1"/>
  <c r="K32" i="41" s="1"/>
  <c r="V37" i="1"/>
  <c r="J32" i="41" s="1"/>
  <c r="BW32" i="41" s="1"/>
  <c r="AB37" i="1"/>
  <c r="P32" i="41" s="1"/>
  <c r="AF32" i="41" s="1"/>
  <c r="Z37" i="1"/>
  <c r="N32" i="41" s="1"/>
  <c r="AD32" i="41" s="1"/>
  <c r="Y64" i="1"/>
  <c r="AA64" i="1"/>
  <c r="W64" i="1"/>
  <c r="Z64" i="1"/>
  <c r="X64" i="1"/>
  <c r="AB64" i="1"/>
  <c r="V64" i="1"/>
  <c r="AA38" i="1"/>
  <c r="O33" i="41" s="1"/>
  <c r="AE33" i="41" s="1"/>
  <c r="V38" i="1"/>
  <c r="J33" i="41" s="1"/>
  <c r="BW33" i="41" s="1"/>
  <c r="AB38" i="1"/>
  <c r="P33" i="41" s="1"/>
  <c r="AF33" i="41" s="1"/>
  <c r="Z38" i="1"/>
  <c r="N33" i="41" s="1"/>
  <c r="AD33" i="41" s="1"/>
  <c r="Y38" i="1"/>
  <c r="M33" i="41" s="1"/>
  <c r="X38" i="1"/>
  <c r="L33" i="41" s="1"/>
  <c r="W38" i="1"/>
  <c r="K33" i="41" s="1"/>
  <c r="N57" i="5"/>
  <c r="M57" i="5"/>
  <c r="P57" i="5"/>
  <c r="O57" i="5"/>
  <c r="Y67" i="1"/>
  <c r="W67" i="1"/>
  <c r="V67" i="1"/>
  <c r="AB67" i="1"/>
  <c r="Z67" i="1"/>
  <c r="X67" i="1"/>
  <c r="AA67" i="1"/>
  <c r="Y65" i="1"/>
  <c r="AA65" i="1"/>
  <c r="W65" i="1"/>
  <c r="Z65" i="1"/>
  <c r="X65" i="1"/>
  <c r="AB65" i="1"/>
  <c r="V65" i="1"/>
  <c r="N60" i="5"/>
  <c r="M60" i="5"/>
  <c r="P60" i="5"/>
  <c r="O60" i="5"/>
  <c r="N56" i="5"/>
  <c r="M56" i="5"/>
  <c r="P56" i="5"/>
  <c r="O56" i="5"/>
  <c r="N55" i="5"/>
  <c r="P55" i="5"/>
  <c r="O55" i="5"/>
  <c r="Y66" i="1"/>
  <c r="W66" i="1"/>
  <c r="AA66" i="1"/>
  <c r="V66" i="1"/>
  <c r="AB66" i="1"/>
  <c r="Z66" i="1"/>
  <c r="X66" i="1"/>
  <c r="AA39" i="1"/>
  <c r="O34" i="41" s="1"/>
  <c r="AE34" i="41" s="1"/>
  <c r="V39" i="1"/>
  <c r="J34" i="41" s="1"/>
  <c r="BW34" i="41" s="1"/>
  <c r="AB39" i="1"/>
  <c r="P34" i="41" s="1"/>
  <c r="AF34" i="41" s="1"/>
  <c r="Z39" i="1"/>
  <c r="N34" i="41" s="1"/>
  <c r="AD34" i="41" s="1"/>
  <c r="X39" i="1"/>
  <c r="L34" i="41" s="1"/>
  <c r="Y39" i="1"/>
  <c r="M34" i="41" s="1"/>
  <c r="W39" i="1"/>
  <c r="K34" i="41" s="1"/>
  <c r="P51" i="5"/>
  <c r="O51" i="5"/>
  <c r="N51" i="5"/>
  <c r="M51" i="5"/>
  <c r="M31" i="5"/>
  <c r="P31" i="5"/>
  <c r="N31" i="5"/>
  <c r="O31" i="5"/>
  <c r="M35" i="5"/>
  <c r="O35" i="5"/>
  <c r="P35" i="5"/>
  <c r="N35" i="5"/>
  <c r="P54" i="5"/>
  <c r="O54" i="5"/>
  <c r="N54" i="5"/>
  <c r="M54" i="5"/>
  <c r="O53" i="5"/>
  <c r="P53" i="5"/>
  <c r="M53" i="5"/>
  <c r="N53" i="5"/>
  <c r="M7" i="5"/>
  <c r="P7" i="5"/>
  <c r="O7" i="5"/>
  <c r="N7" i="5"/>
  <c r="M50" i="5"/>
  <c r="P50" i="5"/>
  <c r="O50" i="5"/>
  <c r="N50" i="5"/>
  <c r="P49" i="5"/>
  <c r="M49" i="5"/>
  <c r="N49" i="5"/>
  <c r="O49" i="5"/>
  <c r="O37" i="5"/>
  <c r="P37" i="5"/>
  <c r="M37" i="5"/>
  <c r="N37" i="5"/>
  <c r="M11" i="5"/>
  <c r="P11" i="5"/>
  <c r="O11" i="5"/>
  <c r="N11" i="5"/>
  <c r="P38" i="5"/>
  <c r="O38" i="5"/>
  <c r="M38" i="5"/>
  <c r="N38" i="5"/>
  <c r="O13" i="5"/>
  <c r="P13" i="5"/>
  <c r="M13" i="5"/>
  <c r="N13" i="5"/>
  <c r="M34" i="5"/>
  <c r="P34" i="5"/>
  <c r="N34" i="5"/>
  <c r="O34" i="5"/>
  <c r="P33" i="5"/>
  <c r="M33" i="5"/>
  <c r="N33" i="5"/>
  <c r="O33" i="5"/>
  <c r="N14" i="5"/>
  <c r="O14" i="5"/>
  <c r="M14" i="5"/>
  <c r="P14" i="5"/>
  <c r="M47" i="5"/>
  <c r="P47" i="5"/>
  <c r="O47" i="5"/>
  <c r="N47" i="5"/>
  <c r="M10" i="5"/>
  <c r="P10" i="5"/>
  <c r="O10" i="5"/>
  <c r="N10" i="5"/>
  <c r="P9" i="5"/>
  <c r="O9" i="5"/>
  <c r="N9" i="5"/>
  <c r="M9" i="5"/>
  <c r="AA41" i="1"/>
  <c r="AB41" i="1"/>
  <c r="X41" i="1"/>
  <c r="Z41" i="1"/>
  <c r="V41" i="1"/>
  <c r="Y41" i="1"/>
  <c r="W41" i="1"/>
  <c r="AA61" i="1"/>
  <c r="AB61" i="1"/>
  <c r="Z61" i="1"/>
  <c r="V61" i="1"/>
  <c r="W61" i="1"/>
  <c r="X61" i="1"/>
  <c r="Y61" i="1"/>
  <c r="AA45" i="1"/>
  <c r="X45" i="1"/>
  <c r="AB45" i="1"/>
  <c r="Y45" i="1"/>
  <c r="Z45" i="1"/>
  <c r="V45" i="1"/>
  <c r="W45" i="1"/>
  <c r="Y16" i="1"/>
  <c r="Z16" i="1"/>
  <c r="V16" i="1"/>
  <c r="AB16" i="1"/>
  <c r="AA16" i="1"/>
  <c r="W16" i="1"/>
  <c r="X16" i="1"/>
  <c r="AB35" i="1"/>
  <c r="P30" i="41" s="1"/>
  <c r="AF30" i="41" s="1"/>
  <c r="Y35" i="1"/>
  <c r="M30" i="41" s="1"/>
  <c r="W35" i="1"/>
  <c r="K30" i="41" s="1"/>
  <c r="AA35" i="1"/>
  <c r="O30" i="41" s="1"/>
  <c r="AE30" i="41" s="1"/>
  <c r="V35" i="1"/>
  <c r="J30" i="41" s="1"/>
  <c r="BW30" i="41" s="1"/>
  <c r="Z35" i="1"/>
  <c r="N30" i="41" s="1"/>
  <c r="AD30" i="41" s="1"/>
  <c r="X35" i="1"/>
  <c r="L30" i="41" s="1"/>
  <c r="AB12" i="1"/>
  <c r="AA12" i="1"/>
  <c r="X12" i="1"/>
  <c r="Y12" i="1"/>
  <c r="W12" i="1"/>
  <c r="Z12" i="1"/>
  <c r="V12" i="1"/>
  <c r="X42" i="1"/>
  <c r="AB42" i="1"/>
  <c r="AA42" i="1"/>
  <c r="W42" i="1"/>
  <c r="Y42" i="1"/>
  <c r="V42" i="1"/>
  <c r="Z42" i="1"/>
  <c r="X62" i="1"/>
  <c r="AB62" i="1"/>
  <c r="AA62" i="1"/>
  <c r="W62" i="1"/>
  <c r="Y62" i="1"/>
  <c r="V62" i="1"/>
  <c r="Z62" i="1"/>
  <c r="X43" i="1"/>
  <c r="AA43" i="1"/>
  <c r="W43" i="1"/>
  <c r="V43" i="1"/>
  <c r="Y43" i="1"/>
  <c r="Z43" i="1"/>
  <c r="AB43" i="1"/>
  <c r="X63" i="1"/>
  <c r="AA63" i="1"/>
  <c r="W63" i="1"/>
  <c r="V63" i="1"/>
  <c r="Z63" i="1"/>
  <c r="Y63" i="1"/>
  <c r="AB63" i="1"/>
  <c r="Z40" i="1"/>
  <c r="V40" i="1"/>
  <c r="W40" i="1"/>
  <c r="X40" i="1"/>
  <c r="AA40" i="1"/>
  <c r="AB40" i="1"/>
  <c r="Y40" i="1"/>
  <c r="Z60" i="1"/>
  <c r="V60" i="1"/>
  <c r="W60" i="1"/>
  <c r="X60" i="1"/>
  <c r="Y60" i="1"/>
  <c r="AB60" i="1"/>
  <c r="AA60" i="1"/>
  <c r="AA19" i="1"/>
  <c r="V19" i="1"/>
  <c r="Z19" i="1"/>
  <c r="X19" i="1"/>
  <c r="AB19" i="1"/>
  <c r="Y19" i="1"/>
  <c r="W19" i="1"/>
  <c r="AB15" i="1"/>
  <c r="AA15" i="1"/>
  <c r="W15" i="1"/>
  <c r="V15" i="1"/>
  <c r="Z15" i="1"/>
  <c r="X15" i="1"/>
  <c r="Y15" i="1"/>
  <c r="X32" i="1"/>
  <c r="L31" i="41" s="1"/>
  <c r="AA32" i="1"/>
  <c r="O31" i="41" s="1"/>
  <c r="AE31" i="41" s="1"/>
  <c r="AU31" i="41" s="1"/>
  <c r="AB32" i="1"/>
  <c r="P31" i="41" s="1"/>
  <c r="AF31" i="41" s="1"/>
  <c r="V32" i="1"/>
  <c r="J31" i="41" s="1"/>
  <c r="BW31" i="41" s="1"/>
  <c r="W32" i="1"/>
  <c r="K31" i="41" s="1"/>
  <c r="Z32" i="1"/>
  <c r="N31" i="41" s="1"/>
  <c r="AD31" i="41" s="1"/>
  <c r="Y32" i="1"/>
  <c r="M31" i="41" s="1"/>
  <c r="Z46" i="1"/>
  <c r="Y46" i="1"/>
  <c r="V46" i="1"/>
  <c r="AA46" i="1"/>
  <c r="X46" i="1"/>
  <c r="W46" i="1"/>
  <c r="AB46" i="1"/>
  <c r="Z47" i="1"/>
  <c r="Y47" i="1"/>
  <c r="AB47" i="1"/>
  <c r="AA47" i="1"/>
  <c r="X47" i="1"/>
  <c r="V47" i="1"/>
  <c r="W47" i="1"/>
  <c r="AB33" i="1"/>
  <c r="AA33" i="1"/>
  <c r="U34" i="1"/>
  <c r="T34" i="1"/>
  <c r="S34" i="1"/>
  <c r="R34" i="1"/>
  <c r="Q34" i="1"/>
  <c r="U18" i="1"/>
  <c r="T18" i="1"/>
  <c r="S18" i="1"/>
  <c r="R18" i="1"/>
  <c r="Q18" i="1"/>
  <c r="U14" i="1"/>
  <c r="T14" i="1"/>
  <c r="S14" i="1"/>
  <c r="R14" i="1"/>
  <c r="Q14" i="1"/>
  <c r="BL21" i="41" l="1"/>
  <c r="BL22" i="41"/>
  <c r="N35" i="41"/>
  <c r="AD35" i="41" s="1"/>
  <c r="AT35" i="41" s="1"/>
  <c r="BM17" i="41"/>
  <c r="BN21" i="41"/>
  <c r="BN18" i="41"/>
  <c r="BM22" i="41"/>
  <c r="BL17" i="41"/>
  <c r="BN22" i="41"/>
  <c r="P35" i="41"/>
  <c r="AF35" i="41" s="1"/>
  <c r="BN35" i="41" s="1"/>
  <c r="M35" i="41"/>
  <c r="BN17" i="41"/>
  <c r="BL18" i="41"/>
  <c r="L35" i="41"/>
  <c r="BM18" i="41"/>
  <c r="J35" i="41"/>
  <c r="BW35" i="41" s="1"/>
  <c r="O35" i="41"/>
  <c r="AE35" i="41" s="1"/>
  <c r="BM35" i="41" s="1"/>
  <c r="BM21" i="41"/>
  <c r="K35" i="41"/>
  <c r="AV19" i="41"/>
  <c r="BN19" i="41"/>
  <c r="AU16" i="41"/>
  <c r="BM16" i="41"/>
  <c r="AU19" i="41"/>
  <c r="BM19" i="41"/>
  <c r="AT19" i="41"/>
  <c r="BL19" i="41"/>
  <c r="AU23" i="41"/>
  <c r="BM23" i="41"/>
  <c r="AT20" i="41"/>
  <c r="BL20" i="41"/>
  <c r="AT16" i="41"/>
  <c r="BL16" i="41"/>
  <c r="AV23" i="41"/>
  <c r="BN23" i="41"/>
  <c r="AT23" i="41"/>
  <c r="BL23" i="41"/>
  <c r="AU20" i="41"/>
  <c r="BM20" i="41"/>
  <c r="AV20" i="41"/>
  <c r="BN20" i="41"/>
  <c r="AV16" i="41"/>
  <c r="BN16" i="41"/>
  <c r="BM33" i="41"/>
  <c r="AU33" i="41"/>
  <c r="BL34" i="41"/>
  <c r="AT34" i="41"/>
  <c r="BL33" i="41"/>
  <c r="AT33" i="41"/>
  <c r="AV32" i="41"/>
  <c r="BN32" i="41"/>
  <c r="BM34" i="41"/>
  <c r="AU34" i="41"/>
  <c r="BL32" i="41"/>
  <c r="AT32" i="41"/>
  <c r="BN34" i="41"/>
  <c r="AV34" i="41"/>
  <c r="BN33" i="41"/>
  <c r="AV33" i="41"/>
  <c r="BM32" i="41"/>
  <c r="AU32" i="41"/>
  <c r="AT31" i="41"/>
  <c r="AV30" i="41"/>
  <c r="AV31" i="41"/>
  <c r="AT30" i="41"/>
  <c r="AU30" i="41"/>
  <c r="O14" i="41"/>
  <c r="AE14" i="41" s="1"/>
  <c r="BM14" i="41" s="1"/>
  <c r="P14" i="41"/>
  <c r="AF14" i="41" s="1"/>
  <c r="AV14" i="41" s="1"/>
  <c r="K14" i="41"/>
  <c r="L14" i="41"/>
  <c r="M14" i="41"/>
  <c r="J14" i="41"/>
  <c r="BW14" i="41" s="1"/>
  <c r="N14" i="41"/>
  <c r="AD14" i="41" s="1"/>
  <c r="BL14" i="41" s="1"/>
  <c r="P18" i="1"/>
  <c r="P14" i="1"/>
  <c r="P34" i="1"/>
  <c r="BL35" i="41" l="1"/>
  <c r="AV35" i="41"/>
  <c r="AU35" i="41"/>
  <c r="AU14" i="41"/>
  <c r="AT14" i="41"/>
  <c r="BN14" i="41"/>
  <c r="U17" i="1"/>
  <c r="T17" i="1"/>
  <c r="S17" i="1"/>
  <c r="R17" i="1"/>
  <c r="Q17" i="1"/>
  <c r="U13" i="1"/>
  <c r="T13" i="1"/>
  <c r="S13" i="1"/>
  <c r="R13" i="1"/>
  <c r="Q13" i="1"/>
  <c r="P17" i="1" l="1"/>
  <c r="Q33" i="1"/>
  <c r="S33" i="1"/>
  <c r="U33" i="1"/>
  <c r="R33" i="1"/>
  <c r="T33" i="1"/>
  <c r="P13" i="1"/>
  <c r="P33" i="1"/>
  <c r="B8" i="6" l="1"/>
  <c r="R9" i="41" s="1"/>
  <c r="B9" i="6"/>
  <c r="B7" i="6"/>
  <c r="R10" i="41" l="1"/>
  <c r="R34" i="41"/>
  <c r="R18" i="41"/>
  <c r="R33" i="41"/>
  <c r="AB33" i="41" s="1"/>
  <c r="R17" i="41"/>
  <c r="R32" i="41"/>
  <c r="R16" i="41"/>
  <c r="R11" i="41"/>
  <c r="R21" i="41"/>
  <c r="R23" i="41"/>
  <c r="R30" i="41"/>
  <c r="R14" i="41"/>
  <c r="AC14" i="41" s="1"/>
  <c r="R29" i="41"/>
  <c r="R13" i="41"/>
  <c r="R28" i="41"/>
  <c r="R12" i="41"/>
  <c r="R15" i="41"/>
  <c r="R26" i="41"/>
  <c r="R31" i="41"/>
  <c r="R25" i="41"/>
  <c r="R27" i="41"/>
  <c r="R24" i="41"/>
  <c r="R35" i="41"/>
  <c r="AC35" i="41" s="1"/>
  <c r="R22" i="41"/>
  <c r="R19" i="41"/>
  <c r="R20" i="41"/>
  <c r="AB32" i="41"/>
  <c r="AC34" i="41"/>
  <c r="AC30" i="41"/>
  <c r="AC31" i="41"/>
  <c r="AB31" i="41"/>
  <c r="AC33" i="41" l="1"/>
  <c r="AC32" i="41"/>
  <c r="BK32" i="41" s="1"/>
  <c r="AB30" i="41"/>
  <c r="AR30" i="41" s="1"/>
  <c r="AB35" i="41"/>
  <c r="BJ35" i="41" s="1"/>
  <c r="AB34" i="41"/>
  <c r="Z34" i="41" s="1"/>
  <c r="AB14" i="41"/>
  <c r="AA14" i="41" s="1"/>
  <c r="AC19" i="41"/>
  <c r="AB19" i="41"/>
  <c r="AB17" i="41"/>
  <c r="AC17" i="41"/>
  <c r="AC27" i="41"/>
  <c r="AB27" i="41"/>
  <c r="AC23" i="41"/>
  <c r="AB23" i="41"/>
  <c r="AC21" i="41"/>
  <c r="AB21" i="41"/>
  <c r="AB26" i="41"/>
  <c r="AC26" i="41"/>
  <c r="AC18" i="41"/>
  <c r="AB18" i="41"/>
  <c r="AC16" i="41"/>
  <c r="AB16" i="41"/>
  <c r="AC24" i="41"/>
  <c r="AB24" i="41"/>
  <c r="AC22" i="41"/>
  <c r="AB22" i="41"/>
  <c r="AB20" i="41"/>
  <c r="AC20" i="41"/>
  <c r="AB25" i="41"/>
  <c r="AC25" i="41"/>
  <c r="AR33" i="41"/>
  <c r="BJ33" i="41"/>
  <c r="Z33" i="41"/>
  <c r="AA33" i="41"/>
  <c r="BK33" i="41"/>
  <c r="AS33" i="41"/>
  <c r="AR32" i="41"/>
  <c r="BJ32" i="41"/>
  <c r="BK34" i="41"/>
  <c r="AS34" i="41"/>
  <c r="BK35" i="41"/>
  <c r="AS35" i="41"/>
  <c r="AR31" i="41"/>
  <c r="Z31" i="41"/>
  <c r="AA31" i="41"/>
  <c r="AS31" i="41"/>
  <c r="AS30" i="41"/>
  <c r="BK14" i="41"/>
  <c r="AS14" i="41"/>
  <c r="Z30" i="41" l="1"/>
  <c r="AA32" i="41"/>
  <c r="Z32" i="41"/>
  <c r="BH32" i="41" s="1"/>
  <c r="AS32" i="41"/>
  <c r="BJ34" i="41"/>
  <c r="AA30" i="41"/>
  <c r="AQ30" i="41" s="1"/>
  <c r="AA34" i="41"/>
  <c r="BJ14" i="41"/>
  <c r="AA35" i="41"/>
  <c r="AQ35" i="41" s="1"/>
  <c r="AR35" i="41"/>
  <c r="Z14" i="41"/>
  <c r="BH14" i="41" s="1"/>
  <c r="AR14" i="41"/>
  <c r="Z35" i="41"/>
  <c r="AP35" i="41" s="1"/>
  <c r="AR34" i="41"/>
  <c r="BK24" i="41"/>
  <c r="AS24" i="41"/>
  <c r="BK25" i="41"/>
  <c r="AS25" i="41"/>
  <c r="BJ22" i="41"/>
  <c r="AR22" i="41"/>
  <c r="AA22" i="41"/>
  <c r="Z22" i="41"/>
  <c r="AA16" i="41"/>
  <c r="Z16" i="41"/>
  <c r="AR16" i="41"/>
  <c r="BJ16" i="41"/>
  <c r="BK26" i="41"/>
  <c r="AS26" i="41"/>
  <c r="AR23" i="41"/>
  <c r="BJ23" i="41"/>
  <c r="Z23" i="41"/>
  <c r="AA23" i="41"/>
  <c r="AS17" i="41"/>
  <c r="BK17" i="41"/>
  <c r="AS18" i="41"/>
  <c r="BK18" i="41"/>
  <c r="BJ25" i="41"/>
  <c r="AR25" i="41"/>
  <c r="Z25" i="41"/>
  <c r="AA25" i="41"/>
  <c r="AS22" i="41"/>
  <c r="BK22" i="41"/>
  <c r="AS16" i="41"/>
  <c r="BK16" i="41"/>
  <c r="AR26" i="41"/>
  <c r="BJ26" i="41"/>
  <c r="Z26" i="41"/>
  <c r="AA26" i="41"/>
  <c r="AS23" i="41"/>
  <c r="BK23" i="41"/>
  <c r="BJ17" i="41"/>
  <c r="AR17" i="41"/>
  <c r="AA17" i="41"/>
  <c r="Z17" i="41"/>
  <c r="AS20" i="41"/>
  <c r="BK20" i="41"/>
  <c r="AA24" i="41"/>
  <c r="AR24" i="41"/>
  <c r="BJ24" i="41"/>
  <c r="Z24" i="41"/>
  <c r="BJ18" i="41"/>
  <c r="AA18" i="41"/>
  <c r="Z18" i="41"/>
  <c r="AR18" i="41"/>
  <c r="BJ21" i="41"/>
  <c r="AR21" i="41"/>
  <c r="AA21" i="41"/>
  <c r="Z21" i="41"/>
  <c r="BJ27" i="41"/>
  <c r="Z27" i="41"/>
  <c r="AR27" i="41"/>
  <c r="AA27" i="41"/>
  <c r="AA19" i="41"/>
  <c r="BJ19" i="41"/>
  <c r="Z19" i="41"/>
  <c r="AR19" i="41"/>
  <c r="BJ20" i="41"/>
  <c r="AR20" i="41"/>
  <c r="AA20" i="41"/>
  <c r="Z20" i="41"/>
  <c r="AS21" i="41"/>
  <c r="BK21" i="41"/>
  <c r="AS27" i="41"/>
  <c r="BK27" i="41"/>
  <c r="AS19" i="41"/>
  <c r="BK19" i="41"/>
  <c r="BH34" i="41"/>
  <c r="AP34" i="41"/>
  <c r="AQ32" i="41"/>
  <c r="BI32" i="41"/>
  <c r="BI33" i="41"/>
  <c r="AQ33" i="41"/>
  <c r="AP33" i="41"/>
  <c r="BH33" i="41"/>
  <c r="BI34" i="41"/>
  <c r="AQ34" i="41"/>
  <c r="AQ31" i="41"/>
  <c r="AP30" i="41"/>
  <c r="AP31" i="41"/>
  <c r="BI14" i="41"/>
  <c r="AQ14" i="41"/>
  <c r="BB8" i="41"/>
  <c r="BC8" i="41"/>
  <c r="AZ8" i="41" s="1"/>
  <c r="BQ8" i="41" s="1"/>
  <c r="BD8" i="41"/>
  <c r="BE8" i="41"/>
  <c r="BB9" i="41"/>
  <c r="BC9" i="41"/>
  <c r="AZ9" i="41" s="1"/>
  <c r="BQ9" i="41" s="1"/>
  <c r="BD9" i="41"/>
  <c r="BE9" i="41"/>
  <c r="BB10" i="41"/>
  <c r="BC10" i="41"/>
  <c r="AZ10" i="41" s="1"/>
  <c r="BQ10" i="41" s="1"/>
  <c r="BD10" i="41"/>
  <c r="BE10" i="41"/>
  <c r="BB11" i="41"/>
  <c r="BC11" i="41"/>
  <c r="AZ11" i="41" s="1"/>
  <c r="BQ11" i="41" s="1"/>
  <c r="BD11" i="41"/>
  <c r="BE11" i="41"/>
  <c r="BB15" i="41"/>
  <c r="BC15" i="41"/>
  <c r="AZ15" i="41" s="1"/>
  <c r="BQ15" i="41" s="1"/>
  <c r="BD15" i="41"/>
  <c r="BE15" i="41"/>
  <c r="BB28" i="41"/>
  <c r="BC28" i="41"/>
  <c r="BD28" i="41"/>
  <c r="BE28" i="41"/>
  <c r="BB29" i="41"/>
  <c r="BC29" i="41"/>
  <c r="BD29" i="41"/>
  <c r="BE29" i="41"/>
  <c r="CC7" i="41"/>
  <c r="CB7" i="41"/>
  <c r="CA7" i="41"/>
  <c r="BZ7" i="41"/>
  <c r="BW7" i="41"/>
  <c r="BY7" i="41"/>
  <c r="BX7" i="41"/>
  <c r="BS8" i="41"/>
  <c r="BT8" i="41"/>
  <c r="BU8" i="41"/>
  <c r="BV8" i="41"/>
  <c r="BS9" i="41"/>
  <c r="BT9" i="41"/>
  <c r="BU9" i="41"/>
  <c r="BV9" i="41"/>
  <c r="BS10" i="41"/>
  <c r="BT10" i="41"/>
  <c r="BU10" i="41"/>
  <c r="BV10" i="41"/>
  <c r="BS11" i="41"/>
  <c r="BT11" i="41"/>
  <c r="BU11" i="41"/>
  <c r="BV11" i="41"/>
  <c r="BS15" i="41"/>
  <c r="BT15" i="41"/>
  <c r="BU15" i="41"/>
  <c r="BV15" i="41"/>
  <c r="BS28" i="41"/>
  <c r="BT28" i="41"/>
  <c r="BU28" i="41"/>
  <c r="BV28" i="41"/>
  <c r="BS29" i="41"/>
  <c r="BT29" i="41"/>
  <c r="BU29" i="41"/>
  <c r="BV29" i="41"/>
  <c r="BT7" i="41"/>
  <c r="BU7" i="41"/>
  <c r="BV7" i="41"/>
  <c r="BS7" i="41"/>
  <c r="AO8" i="41"/>
  <c r="AO9" i="41"/>
  <c r="AO10" i="41"/>
  <c r="AO11" i="41"/>
  <c r="AO15" i="41"/>
  <c r="AO28" i="41"/>
  <c r="AO29" i="41"/>
  <c r="AJ8" i="41"/>
  <c r="AK8" i="41"/>
  <c r="AL8" i="41"/>
  <c r="AM8" i="41"/>
  <c r="AJ9" i="41"/>
  <c r="AK9" i="41"/>
  <c r="AL9" i="41"/>
  <c r="AM9" i="41"/>
  <c r="AJ10" i="41"/>
  <c r="AK10" i="41"/>
  <c r="AL10" i="41"/>
  <c r="AM10" i="41"/>
  <c r="AJ11" i="41"/>
  <c r="AK11" i="41"/>
  <c r="AL11" i="41"/>
  <c r="AM11" i="41"/>
  <c r="AJ15" i="41"/>
  <c r="AK15" i="41"/>
  <c r="AL15" i="41"/>
  <c r="AM15" i="41"/>
  <c r="AJ28" i="41"/>
  <c r="AK28" i="41"/>
  <c r="AL28" i="41"/>
  <c r="AM28" i="41"/>
  <c r="AJ29" i="41"/>
  <c r="AK29" i="41"/>
  <c r="AL29" i="41"/>
  <c r="AM29" i="41"/>
  <c r="W29" i="41"/>
  <c r="V29" i="41"/>
  <c r="U29" i="41"/>
  <c r="T29" i="41"/>
  <c r="W28" i="41"/>
  <c r="V28" i="41"/>
  <c r="U28" i="41"/>
  <c r="T28" i="41"/>
  <c r="W15" i="41"/>
  <c r="V15" i="41"/>
  <c r="U15" i="41"/>
  <c r="T15" i="41"/>
  <c r="W11" i="41"/>
  <c r="V11" i="41"/>
  <c r="U11" i="41"/>
  <c r="T11" i="41"/>
  <c r="W10" i="41"/>
  <c r="V10" i="41"/>
  <c r="U10" i="41"/>
  <c r="T10" i="41"/>
  <c r="W9" i="41"/>
  <c r="V9" i="41"/>
  <c r="U9" i="41"/>
  <c r="T9" i="41"/>
  <c r="W8" i="41"/>
  <c r="V8" i="41"/>
  <c r="U8" i="41"/>
  <c r="T8" i="41"/>
  <c r="X8" i="41"/>
  <c r="X9" i="41"/>
  <c r="X10" i="41"/>
  <c r="X11" i="41"/>
  <c r="X15" i="41"/>
  <c r="X28" i="41"/>
  <c r="X29" i="41"/>
  <c r="AP14" i="41" l="1"/>
  <c r="AP32" i="41"/>
  <c r="BH35" i="41"/>
  <c r="BY35" i="41" s="1"/>
  <c r="BI35" i="41"/>
  <c r="AP27" i="41"/>
  <c r="BH27" i="41"/>
  <c r="BI18" i="41"/>
  <c r="AQ18" i="41"/>
  <c r="BH17" i="41"/>
  <c r="AP17" i="41"/>
  <c r="BH22" i="41"/>
  <c r="AP22" i="41"/>
  <c r="BI19" i="41"/>
  <c r="AQ19" i="41"/>
  <c r="AQ24" i="41"/>
  <c r="BI24" i="41"/>
  <c r="BI17" i="41"/>
  <c r="AQ17" i="41"/>
  <c r="AQ22" i="41"/>
  <c r="BI22" i="41"/>
  <c r="AP20" i="41"/>
  <c r="BH20" i="41"/>
  <c r="AQ27" i="41"/>
  <c r="BI27" i="41"/>
  <c r="AP21" i="41"/>
  <c r="BH21" i="41"/>
  <c r="BH24" i="41"/>
  <c r="AP24" i="41"/>
  <c r="AQ26" i="41"/>
  <c r="BI26" i="41"/>
  <c r="AQ25" i="41"/>
  <c r="BI25" i="41"/>
  <c r="AQ23" i="41"/>
  <c r="BI23" i="41"/>
  <c r="BH16" i="41"/>
  <c r="AP16" i="41"/>
  <c r="AQ20" i="41"/>
  <c r="BI20" i="41"/>
  <c r="BH19" i="41"/>
  <c r="AP19" i="41"/>
  <c r="AQ21" i="41"/>
  <c r="BI21" i="41"/>
  <c r="AP18" i="41"/>
  <c r="BH18" i="41"/>
  <c r="AP26" i="41"/>
  <c r="BH26" i="41"/>
  <c r="BH25" i="41"/>
  <c r="AP25" i="41"/>
  <c r="BH23" i="41"/>
  <c r="AP23" i="41"/>
  <c r="AQ16" i="41"/>
  <c r="BI16" i="41"/>
  <c r="AX32" i="41"/>
  <c r="CA32" i="41" s="1"/>
  <c r="BX32" i="41"/>
  <c r="AW32" i="41"/>
  <c r="BZ32" i="41" s="1"/>
  <c r="BO33" i="41"/>
  <c r="CB33" i="41" s="1"/>
  <c r="BY33" i="41"/>
  <c r="BP33" i="41"/>
  <c r="CC33" i="41" s="1"/>
  <c r="BO32" i="41"/>
  <c r="CB32" i="41" s="1"/>
  <c r="BP32" i="41"/>
  <c r="CC32" i="41" s="1"/>
  <c r="BY32" i="41"/>
  <c r="AW33" i="41"/>
  <c r="BZ33" i="41" s="1"/>
  <c r="BX33" i="41"/>
  <c r="AX33" i="41"/>
  <c r="CA33" i="41" s="1"/>
  <c r="BX34" i="41"/>
  <c r="AX34" i="41"/>
  <c r="CA34" i="41" s="1"/>
  <c r="AW34" i="41"/>
  <c r="BZ34" i="41" s="1"/>
  <c r="AX35" i="41"/>
  <c r="CA35" i="41" s="1"/>
  <c r="AW35" i="41"/>
  <c r="BZ35" i="41" s="1"/>
  <c r="BX35" i="41"/>
  <c r="BP34" i="41"/>
  <c r="CC34" i="41" s="1"/>
  <c r="BY34" i="41"/>
  <c r="BO34" i="41"/>
  <c r="CB34" i="41" s="1"/>
  <c r="BX31" i="41"/>
  <c r="AW31" i="41"/>
  <c r="BZ31" i="41" s="1"/>
  <c r="AX31" i="41"/>
  <c r="CA31" i="41" s="1"/>
  <c r="BX30" i="41"/>
  <c r="AW30" i="41"/>
  <c r="BZ30" i="41" s="1"/>
  <c r="AX30" i="41"/>
  <c r="CA30" i="41" s="1"/>
  <c r="BY14" i="41"/>
  <c r="BO14" i="41"/>
  <c r="CB14" i="41" s="1"/>
  <c r="BP14" i="41"/>
  <c r="CC14" i="41" s="1"/>
  <c r="AX14" i="41"/>
  <c r="CA14" i="41" s="1"/>
  <c r="AW14" i="41"/>
  <c r="BZ14" i="41" s="1"/>
  <c r="BX14" i="41"/>
  <c r="B29" i="85"/>
  <c r="B28" i="85"/>
  <c r="B10" i="85"/>
  <c r="B9" i="85"/>
  <c r="B8" i="85"/>
  <c r="AO8" i="1"/>
  <c r="AP8" i="1" s="1"/>
  <c r="E30" i="83"/>
  <c r="BO35" i="41" l="1"/>
  <c r="CB35" i="41" s="1"/>
  <c r="BP35" i="41"/>
  <c r="CC35" i="41" s="1"/>
  <c r="AP59" i="1"/>
  <c r="AL59" i="1"/>
  <c r="AO58" i="1"/>
  <c r="AO57" i="1"/>
  <c r="AP56" i="1"/>
  <c r="AL56" i="1"/>
  <c r="AO59" i="1"/>
  <c r="AN58" i="1"/>
  <c r="AN57" i="1"/>
  <c r="AO56" i="1"/>
  <c r="AM59" i="1"/>
  <c r="AL58" i="1"/>
  <c r="AL57" i="1"/>
  <c r="AN59" i="1"/>
  <c r="AM58" i="1"/>
  <c r="AM57" i="1"/>
  <c r="AN56" i="1"/>
  <c r="AP58" i="1"/>
  <c r="AP57" i="1"/>
  <c r="AM56" i="1"/>
  <c r="AK57" i="1"/>
  <c r="AK58" i="1"/>
  <c r="AK59" i="1"/>
  <c r="AJ57" i="1"/>
  <c r="AJ56" i="1"/>
  <c r="AJ58" i="1"/>
  <c r="AK56" i="1"/>
  <c r="AJ59" i="1"/>
  <c r="BX25" i="41"/>
  <c r="AX25" i="41"/>
  <c r="CA25" i="41" s="1"/>
  <c r="AW25" i="41"/>
  <c r="BZ25" i="41" s="1"/>
  <c r="BY18" i="41"/>
  <c r="BO18" i="41"/>
  <c r="CB18" i="41" s="1"/>
  <c r="BP18" i="41"/>
  <c r="CC18" i="41" s="1"/>
  <c r="AW19" i="41"/>
  <c r="BZ19" i="41" s="1"/>
  <c r="BX19" i="41"/>
  <c r="AX19" i="41"/>
  <c r="CA19" i="41" s="1"/>
  <c r="AW16" i="41"/>
  <c r="BZ16" i="41" s="1"/>
  <c r="BX16" i="41"/>
  <c r="AX16" i="41"/>
  <c r="CA16" i="41" s="1"/>
  <c r="AW24" i="41"/>
  <c r="BZ24" i="41" s="1"/>
  <c r="BX24" i="41"/>
  <c r="AX24" i="41"/>
  <c r="CA24" i="41" s="1"/>
  <c r="BX22" i="41"/>
  <c r="AX22" i="41"/>
  <c r="CA22" i="41" s="1"/>
  <c r="AW22" i="41"/>
  <c r="BZ22" i="41" s="1"/>
  <c r="BO25" i="41"/>
  <c r="CB25" i="41" s="1"/>
  <c r="BY25" i="41"/>
  <c r="BP25" i="41"/>
  <c r="CC25" i="41" s="1"/>
  <c r="AW18" i="41"/>
  <c r="BZ18" i="41" s="1"/>
  <c r="BX18" i="41"/>
  <c r="AX18" i="41"/>
  <c r="CA18" i="41" s="1"/>
  <c r="BO19" i="41"/>
  <c r="CB19" i="41" s="1"/>
  <c r="BP19" i="41"/>
  <c r="CC19" i="41" s="1"/>
  <c r="BY19" i="41"/>
  <c r="BP16" i="41"/>
  <c r="CC16" i="41" s="1"/>
  <c r="BO16" i="41"/>
  <c r="CB16" i="41" s="1"/>
  <c r="BY16" i="41"/>
  <c r="BO24" i="41"/>
  <c r="CB24" i="41" s="1"/>
  <c r="BP24" i="41"/>
  <c r="CC24" i="41" s="1"/>
  <c r="BY24" i="41"/>
  <c r="BP22" i="41"/>
  <c r="CC22" i="41" s="1"/>
  <c r="BY22" i="41"/>
  <c r="BO22" i="41"/>
  <c r="CB22" i="41" s="1"/>
  <c r="AW23" i="41"/>
  <c r="BZ23" i="41" s="1"/>
  <c r="BX23" i="41"/>
  <c r="AX23" i="41"/>
  <c r="CA23" i="41" s="1"/>
  <c r="BY26" i="41"/>
  <c r="BP26" i="41"/>
  <c r="CC26" i="41" s="1"/>
  <c r="BO26" i="41"/>
  <c r="CB26" i="41" s="1"/>
  <c r="BO21" i="41"/>
  <c r="CB21" i="41" s="1"/>
  <c r="BP21" i="41"/>
  <c r="CC21" i="41" s="1"/>
  <c r="BY21" i="41"/>
  <c r="BP20" i="41"/>
  <c r="CC20" i="41" s="1"/>
  <c r="BY20" i="41"/>
  <c r="BO20" i="41"/>
  <c r="CB20" i="41" s="1"/>
  <c r="BX17" i="41"/>
  <c r="AX17" i="41"/>
  <c r="CA17" i="41" s="1"/>
  <c r="AW17" i="41"/>
  <c r="BZ17" i="41" s="1"/>
  <c r="BP27" i="41"/>
  <c r="CC27" i="41" s="1"/>
  <c r="BY27" i="41"/>
  <c r="BO27" i="41"/>
  <c r="CB27" i="41" s="1"/>
  <c r="BO23" i="41"/>
  <c r="CB23" i="41" s="1"/>
  <c r="BP23" i="41"/>
  <c r="CC23" i="41" s="1"/>
  <c r="BY23" i="41"/>
  <c r="BX26" i="41"/>
  <c r="AX26" i="41"/>
  <c r="CA26" i="41" s="1"/>
  <c r="AW26" i="41"/>
  <c r="BZ26" i="41" s="1"/>
  <c r="AW21" i="41"/>
  <c r="BZ21" i="41" s="1"/>
  <c r="BX21" i="41"/>
  <c r="AX21" i="41"/>
  <c r="CA21" i="41" s="1"/>
  <c r="AW20" i="41"/>
  <c r="BZ20" i="41" s="1"/>
  <c r="BX20" i="41"/>
  <c r="AX20" i="41"/>
  <c r="CA20" i="41" s="1"/>
  <c r="BY17" i="41"/>
  <c r="BP17" i="41"/>
  <c r="CC17" i="41" s="1"/>
  <c r="BO17" i="41"/>
  <c r="CB17" i="41" s="1"/>
  <c r="BX27" i="41"/>
  <c r="AX27" i="41"/>
  <c r="CA27" i="41" s="1"/>
  <c r="AW27" i="41"/>
  <c r="BZ27" i="41" s="1"/>
  <c r="AP31" i="1"/>
  <c r="AL31" i="1"/>
  <c r="AN30" i="1"/>
  <c r="AM29" i="1"/>
  <c r="AP28" i="1"/>
  <c r="AL28" i="1"/>
  <c r="AO31" i="1"/>
  <c r="AM30" i="1"/>
  <c r="AP29" i="1"/>
  <c r="AL29" i="1"/>
  <c r="AO28" i="1"/>
  <c r="AK28" i="1"/>
  <c r="AN31" i="1"/>
  <c r="AP30" i="1"/>
  <c r="AL30" i="1"/>
  <c r="AO29" i="1"/>
  <c r="AN28" i="1"/>
  <c r="AM31" i="1"/>
  <c r="AO30" i="1"/>
  <c r="AN29" i="1"/>
  <c r="AM28" i="1"/>
  <c r="AJ29" i="1"/>
  <c r="AJ30" i="1"/>
  <c r="AJ31" i="1"/>
  <c r="AK31" i="1"/>
  <c r="AJ28" i="1"/>
  <c r="AK30" i="1"/>
  <c r="AK29" i="1"/>
  <c r="AK40" i="1"/>
  <c r="AJ40" i="1"/>
  <c r="AK41" i="1"/>
  <c r="AP39" i="1"/>
  <c r="AL39" i="1"/>
  <c r="AO38" i="1"/>
  <c r="AK38" i="1"/>
  <c r="AN37" i="1"/>
  <c r="AJ37" i="1"/>
  <c r="AM36" i="1"/>
  <c r="AP67" i="1"/>
  <c r="AL67" i="1"/>
  <c r="AO66" i="1"/>
  <c r="AK66" i="1"/>
  <c r="AN65" i="1"/>
  <c r="AJ65" i="1"/>
  <c r="AM64" i="1"/>
  <c r="AP35" i="1"/>
  <c r="AL35" i="1"/>
  <c r="AO34" i="1"/>
  <c r="AK34" i="1"/>
  <c r="AN33" i="1"/>
  <c r="AJ33" i="1"/>
  <c r="AM32" i="1"/>
  <c r="AP63" i="1"/>
  <c r="AL63" i="1"/>
  <c r="AO62" i="1"/>
  <c r="AK62" i="1"/>
  <c r="AN61" i="1"/>
  <c r="AJ61" i="1"/>
  <c r="AM60" i="1"/>
  <c r="AP27" i="1"/>
  <c r="AL27" i="1"/>
  <c r="AO26" i="1"/>
  <c r="AK26" i="1"/>
  <c r="AN25" i="1"/>
  <c r="AJ25" i="1"/>
  <c r="AM24" i="1"/>
  <c r="AP55" i="1"/>
  <c r="AL55" i="1"/>
  <c r="AO54" i="1"/>
  <c r="AK54" i="1"/>
  <c r="AN53" i="1"/>
  <c r="AJ53" i="1"/>
  <c r="AM52" i="1"/>
  <c r="AP23" i="1"/>
  <c r="AL23" i="1"/>
  <c r="AO22" i="1"/>
  <c r="AK22" i="1"/>
  <c r="AN21" i="1"/>
  <c r="AJ21" i="1"/>
  <c r="AM20" i="1"/>
  <c r="AP51" i="1"/>
  <c r="AL51" i="1"/>
  <c r="AO50" i="1"/>
  <c r="AK50" i="1"/>
  <c r="AN49" i="1"/>
  <c r="AJ49" i="1"/>
  <c r="AM48" i="1"/>
  <c r="AP19" i="1"/>
  <c r="AL19" i="1"/>
  <c r="AO18" i="1"/>
  <c r="AK18" i="1"/>
  <c r="AN17" i="1"/>
  <c r="AJ17" i="1"/>
  <c r="AM16" i="1"/>
  <c r="AP47" i="1"/>
  <c r="AL47" i="1"/>
  <c r="AO46" i="1"/>
  <c r="AK46" i="1"/>
  <c r="AN45" i="1"/>
  <c r="AJ45" i="1"/>
  <c r="AM44" i="1"/>
  <c r="AP15" i="1"/>
  <c r="AL15" i="1"/>
  <c r="AO14" i="1"/>
  <c r="AK14" i="1"/>
  <c r="AN13" i="1"/>
  <c r="AJ13" i="1"/>
  <c r="AM12" i="1"/>
  <c r="AP43" i="1"/>
  <c r="AL43" i="1"/>
  <c r="AO42" i="1"/>
  <c r="AK42" i="1"/>
  <c r="AN41" i="1"/>
  <c r="AJ41" i="1"/>
  <c r="AM40" i="1"/>
  <c r="AJ39" i="1"/>
  <c r="AO39" i="1"/>
  <c r="AK39" i="1"/>
  <c r="AN38" i="1"/>
  <c r="AJ38" i="1"/>
  <c r="AM37" i="1"/>
  <c r="AP36" i="1"/>
  <c r="AL36" i="1"/>
  <c r="AO67" i="1"/>
  <c r="AK67" i="1"/>
  <c r="AN66" i="1"/>
  <c r="AJ66" i="1"/>
  <c r="AM65" i="1"/>
  <c r="AP64" i="1"/>
  <c r="AL64" i="1"/>
  <c r="AO35" i="1"/>
  <c r="AK35" i="1"/>
  <c r="AN34" i="1"/>
  <c r="AJ34" i="1"/>
  <c r="AM33" i="1"/>
  <c r="AP32" i="1"/>
  <c r="AL32" i="1"/>
  <c r="AO63" i="1"/>
  <c r="AK63" i="1"/>
  <c r="AN62" i="1"/>
  <c r="AJ62" i="1"/>
  <c r="AM61" i="1"/>
  <c r="AP60" i="1"/>
  <c r="AL60" i="1"/>
  <c r="AO27" i="1"/>
  <c r="AK27" i="1"/>
  <c r="AN26" i="1"/>
  <c r="AJ26" i="1"/>
  <c r="AM25" i="1"/>
  <c r="AP24" i="1"/>
  <c r="AL24" i="1"/>
  <c r="AO55" i="1"/>
  <c r="AK55" i="1"/>
  <c r="AN54" i="1"/>
  <c r="AJ54" i="1"/>
  <c r="AM53" i="1"/>
  <c r="AP52" i="1"/>
  <c r="AL52" i="1"/>
  <c r="AO23" i="1"/>
  <c r="AK23" i="1"/>
  <c r="AN22" i="1"/>
  <c r="AJ22" i="1"/>
  <c r="AM21" i="1"/>
  <c r="AP20" i="1"/>
  <c r="AL20" i="1"/>
  <c r="AO51" i="1"/>
  <c r="AK51" i="1"/>
  <c r="AN50" i="1"/>
  <c r="AJ50" i="1"/>
  <c r="AM49" i="1"/>
  <c r="AP48" i="1"/>
  <c r="AL48" i="1"/>
  <c r="AO19" i="1"/>
  <c r="AK19" i="1"/>
  <c r="AN18" i="1"/>
  <c r="AJ18" i="1"/>
  <c r="AM17" i="1"/>
  <c r="AP16" i="1"/>
  <c r="AL16" i="1"/>
  <c r="AO47" i="1"/>
  <c r="AK47" i="1"/>
  <c r="AN46" i="1"/>
  <c r="AJ46" i="1"/>
  <c r="AM45" i="1"/>
  <c r="AP44" i="1"/>
  <c r="AL44" i="1"/>
  <c r="AO15" i="1"/>
  <c r="AK15" i="1"/>
  <c r="AN14" i="1"/>
  <c r="AJ14" i="1"/>
  <c r="AM13" i="1"/>
  <c r="AP12" i="1"/>
  <c r="AL12" i="1"/>
  <c r="AO43" i="1"/>
  <c r="AK43" i="1"/>
  <c r="AN42" i="1"/>
  <c r="AJ42" i="1"/>
  <c r="AM41" i="1"/>
  <c r="AP40" i="1"/>
  <c r="AL40" i="1"/>
  <c r="AN39" i="1"/>
  <c r="AM39" i="1"/>
  <c r="AP37" i="1"/>
  <c r="AO36" i="1"/>
  <c r="AN67" i="1"/>
  <c r="AM66" i="1"/>
  <c r="AL65" i="1"/>
  <c r="AK64" i="1"/>
  <c r="AJ35" i="1"/>
  <c r="AP33" i="1"/>
  <c r="AO32" i="1"/>
  <c r="AN63" i="1"/>
  <c r="AM62" i="1"/>
  <c r="AL61" i="1"/>
  <c r="AK60" i="1"/>
  <c r="AJ27" i="1"/>
  <c r="AP25" i="1"/>
  <c r="AO24" i="1"/>
  <c r="AN55" i="1"/>
  <c r="AM54" i="1"/>
  <c r="AL53" i="1"/>
  <c r="AK52" i="1"/>
  <c r="AJ23" i="1"/>
  <c r="AP21" i="1"/>
  <c r="AO20" i="1"/>
  <c r="AN51" i="1"/>
  <c r="AM50" i="1"/>
  <c r="AL49" i="1"/>
  <c r="AK48" i="1"/>
  <c r="AJ19" i="1"/>
  <c r="AP17" i="1"/>
  <c r="AO16" i="1"/>
  <c r="AN47" i="1"/>
  <c r="AM46" i="1"/>
  <c r="AL45" i="1"/>
  <c r="AK44" i="1"/>
  <c r="AJ15" i="1"/>
  <c r="AP13" i="1"/>
  <c r="AO12" i="1"/>
  <c r="AN43" i="1"/>
  <c r="AM42" i="1"/>
  <c r="AL41" i="1"/>
  <c r="AL37" i="1"/>
  <c r="AK36" i="1"/>
  <c r="AP65" i="1"/>
  <c r="AN35" i="1"/>
  <c r="AL33" i="1"/>
  <c r="AJ63" i="1"/>
  <c r="AO60" i="1"/>
  <c r="AM26" i="1"/>
  <c r="AK24" i="1"/>
  <c r="AP53" i="1"/>
  <c r="AN23" i="1"/>
  <c r="AL21" i="1"/>
  <c r="AJ51" i="1"/>
  <c r="AO48" i="1"/>
  <c r="AM18" i="1"/>
  <c r="AK16" i="1"/>
  <c r="AP45" i="1"/>
  <c r="AN15" i="1"/>
  <c r="AL13" i="1"/>
  <c r="AK12" i="1"/>
  <c r="AJ43" i="1"/>
  <c r="AO40" i="1"/>
  <c r="AL38" i="1"/>
  <c r="AJ36" i="1"/>
  <c r="AN64" i="1"/>
  <c r="AL34" i="1"/>
  <c r="AJ32" i="1"/>
  <c r="AO61" i="1"/>
  <c r="AM27" i="1"/>
  <c r="AK25" i="1"/>
  <c r="AP54" i="1"/>
  <c r="AN52" i="1"/>
  <c r="AK21" i="1"/>
  <c r="AP50" i="1"/>
  <c r="AN48" i="1"/>
  <c r="AL18" i="1"/>
  <c r="AJ16" i="1"/>
  <c r="AO45" i="1"/>
  <c r="AN44" i="1"/>
  <c r="AL14" i="1"/>
  <c r="AP42" i="1"/>
  <c r="AO41" i="1"/>
  <c r="AP38" i="1"/>
  <c r="AO37" i="1"/>
  <c r="AN36" i="1"/>
  <c r="AM67" i="1"/>
  <c r="AL66" i="1"/>
  <c r="AK65" i="1"/>
  <c r="AJ64" i="1"/>
  <c r="AP34" i="1"/>
  <c r="AO33" i="1"/>
  <c r="AN32" i="1"/>
  <c r="AM63" i="1"/>
  <c r="AL62" i="1"/>
  <c r="AK61" i="1"/>
  <c r="AJ60" i="1"/>
  <c r="AP26" i="1"/>
  <c r="AO25" i="1"/>
  <c r="AN24" i="1"/>
  <c r="AM55" i="1"/>
  <c r="AL54" i="1"/>
  <c r="AK53" i="1"/>
  <c r="AJ52" i="1"/>
  <c r="AP22" i="1"/>
  <c r="AO21" i="1"/>
  <c r="AN20" i="1"/>
  <c r="AM51" i="1"/>
  <c r="AL50" i="1"/>
  <c r="AK49" i="1"/>
  <c r="AJ48" i="1"/>
  <c r="AP18" i="1"/>
  <c r="AO17" i="1"/>
  <c r="AN16" i="1"/>
  <c r="AM47" i="1"/>
  <c r="AL46" i="1"/>
  <c r="AK45" i="1"/>
  <c r="AJ44" i="1"/>
  <c r="AP14" i="1"/>
  <c r="AO13" i="1"/>
  <c r="AN12" i="1"/>
  <c r="AM43" i="1"/>
  <c r="AL42" i="1"/>
  <c r="AM38" i="1"/>
  <c r="AJ67" i="1"/>
  <c r="AO64" i="1"/>
  <c r="AM34" i="1"/>
  <c r="AK32" i="1"/>
  <c r="AP61" i="1"/>
  <c r="AN27" i="1"/>
  <c r="AL25" i="1"/>
  <c r="AJ55" i="1"/>
  <c r="AO52" i="1"/>
  <c r="AM22" i="1"/>
  <c r="AK20" i="1"/>
  <c r="AP49" i="1"/>
  <c r="AN19" i="1"/>
  <c r="AL17" i="1"/>
  <c r="AJ47" i="1"/>
  <c r="AO44" i="1"/>
  <c r="AM14" i="1"/>
  <c r="AP41" i="1"/>
  <c r="AK37" i="1"/>
  <c r="AP66" i="1"/>
  <c r="AO65" i="1"/>
  <c r="AM35" i="1"/>
  <c r="AK33" i="1"/>
  <c r="AP62" i="1"/>
  <c r="AN60" i="1"/>
  <c r="AL26" i="1"/>
  <c r="AJ24" i="1"/>
  <c r="AO53" i="1"/>
  <c r="AM23" i="1"/>
  <c r="AL22" i="1"/>
  <c r="AJ20" i="1"/>
  <c r="AO49" i="1"/>
  <c r="AM19" i="1"/>
  <c r="AK17" i="1"/>
  <c r="AP46" i="1"/>
  <c r="AM15" i="1"/>
  <c r="AK13" i="1"/>
  <c r="AJ12" i="1"/>
  <c r="AN40" i="1"/>
  <c r="AP276" i="1"/>
  <c r="AN276" i="1"/>
  <c r="AL276" i="1"/>
  <c r="AM276" i="1"/>
  <c r="AO276" i="1"/>
  <c r="AK276" i="1"/>
  <c r="AJ276" i="1"/>
  <c r="O32" i="5"/>
  <c r="P8" i="5"/>
  <c r="P12" i="5"/>
  <c r="M8" i="5"/>
  <c r="O36" i="5"/>
  <c r="AB13" i="1" l="1"/>
  <c r="X13" i="1"/>
  <c r="AA13" i="1"/>
  <c r="Y13" i="1"/>
  <c r="Z13" i="1"/>
  <c r="V13" i="1"/>
  <c r="W13" i="1"/>
  <c r="AA17" i="1"/>
  <c r="W17" i="1"/>
  <c r="X17" i="1"/>
  <c r="V17" i="1"/>
  <c r="Y17" i="1"/>
  <c r="AB17" i="1"/>
  <c r="Z17" i="1"/>
  <c r="X33" i="1"/>
  <c r="Y33" i="1"/>
  <c r="Z33" i="1"/>
  <c r="V33" i="1"/>
  <c r="J28" i="41" s="1"/>
  <c r="W33" i="1"/>
  <c r="Z14" i="1"/>
  <c r="V14" i="1"/>
  <c r="W14" i="1"/>
  <c r="AB14" i="1"/>
  <c r="X14" i="1"/>
  <c r="AA14" i="1"/>
  <c r="Y14" i="1"/>
  <c r="W34" i="1"/>
  <c r="AA34" i="1"/>
  <c r="V34" i="1"/>
  <c r="Z34" i="1"/>
  <c r="Y34" i="1"/>
  <c r="AB34" i="1"/>
  <c r="X34" i="1"/>
  <c r="Y18" i="1"/>
  <c r="AB18" i="1"/>
  <c r="X18" i="1"/>
  <c r="AA18" i="1"/>
  <c r="W18" i="1"/>
  <c r="Z18" i="1"/>
  <c r="V18" i="1"/>
  <c r="N8" i="5"/>
  <c r="O8" i="5"/>
  <c r="N32" i="5"/>
  <c r="M32" i="5"/>
  <c r="O12" i="5"/>
  <c r="M12" i="5"/>
  <c r="N12" i="5"/>
  <c r="N36" i="5"/>
  <c r="M36" i="5"/>
  <c r="P36" i="5"/>
  <c r="P32" i="5"/>
  <c r="N52" i="5"/>
  <c r="O52" i="5"/>
  <c r="P52" i="5"/>
  <c r="M52" i="5"/>
  <c r="N48" i="5"/>
  <c r="O48" i="5"/>
  <c r="P48" i="5"/>
  <c r="M48" i="5"/>
  <c r="J29" i="41" l="1"/>
  <c r="BW29" i="41" s="1"/>
  <c r="K29" i="41"/>
  <c r="L29" i="41"/>
  <c r="AB29" i="41" s="1"/>
  <c r="AR29" i="41" s="1"/>
  <c r="BW28" i="41"/>
  <c r="J13" i="41"/>
  <c r="BW13" i="41" s="1"/>
  <c r="K28" i="41"/>
  <c r="K13" i="41"/>
  <c r="L28" i="41"/>
  <c r="AB28" i="41" s="1"/>
  <c r="L13" i="41"/>
  <c r="AB13" i="41" s="1"/>
  <c r="M28" i="41"/>
  <c r="AC28" i="41" s="1"/>
  <c r="M13" i="41"/>
  <c r="AC13" i="41" s="1"/>
  <c r="N15" i="41"/>
  <c r="AD15" i="41" s="1"/>
  <c r="P15" i="41"/>
  <c r="AF15" i="41" s="1"/>
  <c r="K15" i="41"/>
  <c r="J11" i="41"/>
  <c r="BW11" i="41" s="1"/>
  <c r="K11" i="41"/>
  <c r="N11" i="41"/>
  <c r="AD11" i="41" s="1"/>
  <c r="AT11" i="41" s="1"/>
  <c r="M11" i="41"/>
  <c r="AC11" i="41" s="1"/>
  <c r="L9" i="41"/>
  <c r="AB9" i="41" s="1"/>
  <c r="M9" i="41"/>
  <c r="AC9" i="41" s="1"/>
  <c r="N9" i="41"/>
  <c r="AD9" i="41" s="1"/>
  <c r="L10" i="41"/>
  <c r="AB10" i="41" s="1"/>
  <c r="O10" i="41"/>
  <c r="AE10" i="41" s="1"/>
  <c r="P10" i="41"/>
  <c r="AF10" i="41" s="1"/>
  <c r="N8" i="41"/>
  <c r="AD8" i="41" s="1"/>
  <c r="N12" i="41"/>
  <c r="AD12" i="41" s="1"/>
  <c r="M8" i="41"/>
  <c r="AC8" i="41" s="1"/>
  <c r="M12" i="41"/>
  <c r="AC12" i="41" s="1"/>
  <c r="L8" i="41"/>
  <c r="AB8" i="41" s="1"/>
  <c r="L12" i="41"/>
  <c r="AB12" i="41" s="1"/>
  <c r="O8" i="41"/>
  <c r="AE8" i="41" s="1"/>
  <c r="O12" i="41"/>
  <c r="AE12" i="41" s="1"/>
  <c r="M29" i="41"/>
  <c r="AC29" i="41" s="1"/>
  <c r="AS29" i="41" s="1"/>
  <c r="N29" i="41"/>
  <c r="AD29" i="41" s="1"/>
  <c r="O29" i="41"/>
  <c r="AE29" i="41" s="1"/>
  <c r="P29" i="41"/>
  <c r="AF29" i="41" s="1"/>
  <c r="N28" i="41"/>
  <c r="AD28" i="41" s="1"/>
  <c r="N13" i="41"/>
  <c r="AD13" i="41" s="1"/>
  <c r="O28" i="41"/>
  <c r="AE28" i="41" s="1"/>
  <c r="O13" i="41"/>
  <c r="AE13" i="41" s="1"/>
  <c r="P28" i="41"/>
  <c r="AF28" i="41" s="1"/>
  <c r="P13" i="41"/>
  <c r="AF13" i="41" s="1"/>
  <c r="L15" i="41"/>
  <c r="AB15" i="41" s="1"/>
  <c r="M15" i="41"/>
  <c r="AC15" i="41" s="1"/>
  <c r="J15" i="41"/>
  <c r="BW15" i="41" s="1"/>
  <c r="O15" i="41"/>
  <c r="AE15" i="41" s="1"/>
  <c r="L11" i="41"/>
  <c r="AB11" i="41" s="1"/>
  <c r="O11" i="41"/>
  <c r="AE11" i="41" s="1"/>
  <c r="P11" i="41"/>
  <c r="AF11" i="41" s="1"/>
  <c r="K9" i="41"/>
  <c r="J9" i="41"/>
  <c r="BW9" i="41" s="1"/>
  <c r="P9" i="41"/>
  <c r="AF9" i="41" s="1"/>
  <c r="O9" i="41"/>
  <c r="AE9" i="41" s="1"/>
  <c r="J10" i="41"/>
  <c r="BW10" i="41" s="1"/>
  <c r="K10" i="41"/>
  <c r="N10" i="41"/>
  <c r="AD10" i="41" s="1"/>
  <c r="M10" i="41"/>
  <c r="AC10" i="41" s="1"/>
  <c r="P8" i="41"/>
  <c r="AF8" i="41" s="1"/>
  <c r="P12" i="41"/>
  <c r="AF12" i="41" s="1"/>
  <c r="J8" i="41"/>
  <c r="BW8" i="41" s="1"/>
  <c r="J12" i="41"/>
  <c r="BW12" i="41" s="1"/>
  <c r="K8" i="41"/>
  <c r="K12" i="41"/>
  <c r="BN12" i="41" l="1"/>
  <c r="AV12" i="41"/>
  <c r="AV13" i="41"/>
  <c r="BN13" i="41"/>
  <c r="AU13" i="41"/>
  <c r="BM13" i="41"/>
  <c r="BL13" i="41"/>
  <c r="AT13" i="41"/>
  <c r="BM12" i="41"/>
  <c r="AU12" i="41"/>
  <c r="AR12" i="41"/>
  <c r="BJ12" i="41"/>
  <c r="AA12" i="41"/>
  <c r="Z12" i="41"/>
  <c r="AS12" i="41"/>
  <c r="BK12" i="41"/>
  <c r="BL12" i="41"/>
  <c r="AT12" i="41"/>
  <c r="BK13" i="41"/>
  <c r="AS13" i="41"/>
  <c r="AA13" i="41"/>
  <c r="BJ13" i="41"/>
  <c r="AR13" i="41"/>
  <c r="Z13" i="41"/>
  <c r="BK11" i="41"/>
  <c r="AS11" i="41"/>
  <c r="BL9" i="41"/>
  <c r="AT9" i="41"/>
  <c r="AS8" i="41"/>
  <c r="BK8" i="41"/>
  <c r="AT29" i="41"/>
  <c r="AR9" i="41"/>
  <c r="BJ9" i="41"/>
  <c r="AA29" i="41"/>
  <c r="BL11" i="41"/>
  <c r="AS15" i="41"/>
  <c r="BK15" i="41"/>
  <c r="AU10" i="41"/>
  <c r="BM10" i="41"/>
  <c r="AS28" i="41"/>
  <c r="AS9" i="41"/>
  <c r="BK9" i="41"/>
  <c r="AT28" i="41"/>
  <c r="AR10" i="41"/>
  <c r="BJ10" i="41"/>
  <c r="AU8" i="41"/>
  <c r="BM8" i="41"/>
  <c r="AV11" i="41"/>
  <c r="BN11" i="41"/>
  <c r="AR8" i="41"/>
  <c r="BJ8" i="41"/>
  <c r="AT8" i="41"/>
  <c r="BL8" i="41"/>
  <c r="AU9" i="41"/>
  <c r="BM9" i="41"/>
  <c r="AU15" i="41"/>
  <c r="BM15" i="41"/>
  <c r="AU11" i="41"/>
  <c r="BM11" i="41"/>
  <c r="AR15" i="41"/>
  <c r="BJ15" i="41"/>
  <c r="AV28" i="41"/>
  <c r="AT10" i="41"/>
  <c r="BL10" i="41"/>
  <c r="AV29" i="41"/>
  <c r="AT15" i="41"/>
  <c r="BL15" i="41"/>
  <c r="AV9" i="41"/>
  <c r="BN9" i="41"/>
  <c r="AR28" i="41"/>
  <c r="AV10" i="41"/>
  <c r="BN10" i="41"/>
  <c r="AU28" i="41"/>
  <c r="AS10" i="41"/>
  <c r="BK10" i="41"/>
  <c r="AV15" i="41"/>
  <c r="BN15" i="41"/>
  <c r="AU29" i="41"/>
  <c r="AV8" i="41"/>
  <c r="BN8" i="41"/>
  <c r="AR11" i="41"/>
  <c r="BJ11" i="41"/>
  <c r="AA9" i="41"/>
  <c r="AA10" i="41"/>
  <c r="AA8" i="41"/>
  <c r="Z11" i="41"/>
  <c r="AA11" i="41"/>
  <c r="AA15" i="41"/>
  <c r="AA28" i="41"/>
  <c r="Z15" i="41"/>
  <c r="Z28" i="41"/>
  <c r="Z9" i="41"/>
  <c r="Z29" i="41"/>
  <c r="Z8" i="41"/>
  <c r="BH8" i="41" s="1"/>
  <c r="Z10" i="41"/>
  <c r="BH13" i="41" l="1"/>
  <c r="AP13" i="41"/>
  <c r="AQ12" i="41"/>
  <c r="BI12" i="41"/>
  <c r="AQ13" i="41"/>
  <c r="BI13" i="41"/>
  <c r="BH12" i="41"/>
  <c r="AP12" i="41"/>
  <c r="AQ29" i="41"/>
  <c r="AP10" i="41"/>
  <c r="BH10" i="41"/>
  <c r="AP9" i="41"/>
  <c r="BH9" i="41"/>
  <c r="AQ28" i="41"/>
  <c r="AQ8" i="41"/>
  <c r="BI8" i="41"/>
  <c r="AP8" i="41"/>
  <c r="AX8" i="41" s="1"/>
  <c r="AQ15" i="41"/>
  <c r="BI15" i="41"/>
  <c r="AP11" i="41"/>
  <c r="BH11" i="41"/>
  <c r="AP29" i="41"/>
  <c r="AP28" i="41"/>
  <c r="AQ11" i="41"/>
  <c r="BI11" i="41"/>
  <c r="AQ10" i="41"/>
  <c r="BI10" i="41"/>
  <c r="AP15" i="41"/>
  <c r="BH15" i="41"/>
  <c r="AQ9" i="41"/>
  <c r="BI9" i="41"/>
  <c r="BX12" i="41" l="1"/>
  <c r="AW12" i="41"/>
  <c r="BZ12" i="41" s="1"/>
  <c r="AX12" i="41"/>
  <c r="CA12" i="41" s="1"/>
  <c r="BX13" i="41"/>
  <c r="AW13" i="41"/>
  <c r="BZ13" i="41" s="1"/>
  <c r="AX13" i="41"/>
  <c r="CA13" i="41" s="1"/>
  <c r="BY12" i="41"/>
  <c r="BP12" i="41"/>
  <c r="CC12" i="41" s="1"/>
  <c r="BO12" i="41"/>
  <c r="CB12" i="41" s="1"/>
  <c r="BY13" i="41"/>
  <c r="BP13" i="41"/>
  <c r="CC13" i="41" s="1"/>
  <c r="BO13" i="41"/>
  <c r="CB13" i="41" s="1"/>
  <c r="BO15" i="41"/>
  <c r="CB15" i="41" s="1"/>
  <c r="BY15" i="41"/>
  <c r="BP15" i="41"/>
  <c r="CC15" i="41" s="1"/>
  <c r="BO11" i="41"/>
  <c r="CB11" i="41" s="1"/>
  <c r="BP11" i="41"/>
  <c r="CC11" i="41" s="1"/>
  <c r="BY11" i="41"/>
  <c r="BO8" i="41"/>
  <c r="CB8" i="41" s="1"/>
  <c r="BP8" i="41"/>
  <c r="CC8" i="41" s="1"/>
  <c r="BY8" i="41"/>
  <c r="AW9" i="41"/>
  <c r="BZ9" i="41" s="1"/>
  <c r="AX9" i="41"/>
  <c r="CA9" i="41" s="1"/>
  <c r="BX9" i="41"/>
  <c r="AW15" i="41"/>
  <c r="BZ15" i="41" s="1"/>
  <c r="AX15" i="41"/>
  <c r="CA15" i="41" s="1"/>
  <c r="BX15" i="41"/>
  <c r="AW11" i="41"/>
  <c r="BZ11" i="41" s="1"/>
  <c r="BX11" i="41"/>
  <c r="AX11" i="41"/>
  <c r="CA11" i="41" s="1"/>
  <c r="AW8" i="41"/>
  <c r="BZ8" i="41" s="1"/>
  <c r="BX8" i="41"/>
  <c r="CA8" i="41"/>
  <c r="BO10" i="41"/>
  <c r="CB10" i="41" s="1"/>
  <c r="BP10" i="41"/>
  <c r="CC10" i="41" s="1"/>
  <c r="BY10" i="41"/>
  <c r="AW10" i="41"/>
  <c r="BZ10" i="41" s="1"/>
  <c r="BX10" i="41"/>
  <c r="AX10" i="41"/>
  <c r="CA10" i="41" s="1"/>
  <c r="AW28" i="41"/>
  <c r="BZ28" i="41" s="1"/>
  <c r="BX28" i="41"/>
  <c r="AX28" i="41"/>
  <c r="CA28" i="41" s="1"/>
  <c r="AW29" i="41"/>
  <c r="BZ29" i="41" s="1"/>
  <c r="AX29" i="41"/>
  <c r="CA29" i="41" s="1"/>
  <c r="BX29" i="41"/>
  <c r="BO9" i="41"/>
  <c r="CB9" i="41" s="1"/>
  <c r="BP9" i="41"/>
  <c r="CC9" i="41" s="1"/>
  <c r="BY9" i="41"/>
  <c r="I16" i="4" l="1"/>
  <c r="AZ31" i="41" l="1"/>
  <c r="BQ31" i="41" s="1"/>
  <c r="AZ30" i="41"/>
  <c r="AZ29" i="41"/>
  <c r="AZ28" i="41"/>
  <c r="BJ28" i="41" l="1"/>
  <c r="BQ28" i="41"/>
  <c r="BL29" i="41"/>
  <c r="BQ29" i="41"/>
  <c r="BI30" i="41"/>
  <c r="BQ30" i="41"/>
  <c r="BK28" i="41"/>
  <c r="BL28" i="41"/>
  <c r="BN28" i="41"/>
  <c r="BM28" i="41"/>
  <c r="BI28" i="41"/>
  <c r="BH28" i="41"/>
  <c r="BY28" i="41" s="1"/>
  <c r="BK29" i="41"/>
  <c r="BI29" i="41"/>
  <c r="BN30" i="41"/>
  <c r="BM30" i="41"/>
  <c r="BJ29" i="41"/>
  <c r="BH29" i="41"/>
  <c r="BO29" i="41" s="1"/>
  <c r="CB29" i="41" s="1"/>
  <c r="BN29" i="41"/>
  <c r="BM29" i="41"/>
  <c r="BK30" i="41"/>
  <c r="BH30" i="41"/>
  <c r="BL30" i="41"/>
  <c r="BJ30" i="41"/>
  <c r="BI31" i="41"/>
  <c r="BM31" i="41"/>
  <c r="BH31" i="41"/>
  <c r="BN31" i="41"/>
  <c r="BL31" i="41"/>
  <c r="BJ31" i="41"/>
  <c r="BK31" i="41"/>
  <c r="BO28" i="41" l="1"/>
  <c r="CB28" i="41" s="1"/>
  <c r="BP28" i="41"/>
  <c r="CC28" i="41" s="1"/>
  <c r="BY29" i="41"/>
  <c r="BP29" i="41"/>
  <c r="CC29" i="41" s="1"/>
  <c r="BO30" i="41"/>
  <c r="CB30" i="41" s="1"/>
  <c r="BP30" i="41"/>
  <c r="CC30" i="41" s="1"/>
  <c r="BY30" i="41"/>
  <c r="BO31" i="41"/>
  <c r="CB31" i="41" s="1"/>
  <c r="BP31" i="41"/>
  <c r="CC31" i="41" s="1"/>
  <c r="BY31" i="41"/>
  <c r="M24" i="5"/>
  <c r="N25" i="5"/>
  <c r="M25" i="5"/>
  <c r="P25" i="5"/>
  <c r="N24" i="5"/>
  <c r="O25" i="5"/>
  <c r="P26" i="5"/>
  <c r="O24" i="5"/>
  <c r="P23" i="5"/>
  <c r="M26" i="5"/>
  <c r="P24" i="5"/>
  <c r="O26" i="5"/>
  <c r="M23" i="5"/>
  <c r="N26" i="5"/>
  <c r="O23" i="5"/>
  <c r="N23" i="5"/>
  <c r="M27" i="5"/>
  <c r="N30" i="5"/>
  <c r="P27" i="5"/>
  <c r="M30" i="5"/>
  <c r="O27" i="5"/>
  <c r="P30" i="5"/>
  <c r="N27" i="5"/>
  <c r="O30" i="5"/>
  <c r="N29" i="5"/>
  <c r="N28" i="5"/>
  <c r="M29" i="5"/>
  <c r="M28" i="5"/>
  <c r="P29" i="5"/>
  <c r="P28" i="5"/>
  <c r="O29" i="5"/>
  <c r="O28" i="5"/>
</calcChain>
</file>

<file path=xl/comments1.xml><?xml version="1.0" encoding="utf-8"?>
<comments xmlns="http://schemas.openxmlformats.org/spreadsheetml/2006/main">
  <authors>
    <author>gargi.verma</author>
  </authors>
  <commentList>
    <comment ref="C7" authorId="0" shapeId="0">
      <text>
        <r>
          <rPr>
            <b/>
            <sz val="9"/>
            <color indexed="81"/>
            <rFont val="Tahoma"/>
            <family val="2"/>
          </rPr>
          <t>gargi.verma:</t>
        </r>
        <r>
          <rPr>
            <sz val="9"/>
            <color indexed="81"/>
            <rFont val="Tahoma"/>
            <family val="2"/>
          </rPr>
          <t xml:space="preserve">
Calculation of op cost in LCU in operating cost info</t>
        </r>
      </text>
    </comment>
  </commentList>
</comments>
</file>

<file path=xl/comments2.xml><?xml version="1.0" encoding="utf-8"?>
<comments xmlns="http://schemas.openxmlformats.org/spreadsheetml/2006/main">
  <authors>
    <author>Dalia, Rahul</author>
  </authors>
  <commentList>
    <comment ref="H62" authorId="0" shapeId="0">
      <text>
        <r>
          <rPr>
            <b/>
            <sz val="9"/>
            <color indexed="81"/>
            <rFont val="Tahoma"/>
            <family val="2"/>
          </rPr>
          <t>Dalia, Rahul:</t>
        </r>
        <r>
          <rPr>
            <sz val="9"/>
            <color indexed="81"/>
            <rFont val="Tahoma"/>
            <family val="2"/>
          </rPr>
          <t xml:space="preserve">
Chennai, Gurgaon., Pune and Manila data taken from Citi database 2014</t>
        </r>
      </text>
    </comment>
  </commentList>
</comments>
</file>

<file path=xl/sharedStrings.xml><?xml version="1.0" encoding="utf-8"?>
<sst xmlns="http://schemas.openxmlformats.org/spreadsheetml/2006/main" count="3867" uniqueCount="1115">
  <si>
    <t>Region</t>
  </si>
  <si>
    <t>Country</t>
  </si>
  <si>
    <t>City</t>
  </si>
  <si>
    <t>Function</t>
  </si>
  <si>
    <t>Salaries and Benefits</t>
  </si>
  <si>
    <t>Support and Administration</t>
  </si>
  <si>
    <t>Facilities</t>
  </si>
  <si>
    <t>Technology</t>
  </si>
  <si>
    <t>Other direct expenses</t>
  </si>
  <si>
    <t>USD</t>
  </si>
  <si>
    <t>CC</t>
  </si>
  <si>
    <t>Year</t>
  </si>
  <si>
    <t>Province</t>
  </si>
  <si>
    <t>Currency</t>
  </si>
  <si>
    <t>Market average operating costs</t>
  </si>
  <si>
    <t>Market average wage inflation</t>
  </si>
  <si>
    <t>Experienced labor pool</t>
  </si>
  <si>
    <t>Language assessment</t>
  </si>
  <si>
    <t>India</t>
  </si>
  <si>
    <t>Philippines</t>
  </si>
  <si>
    <t>US</t>
  </si>
  <si>
    <t>Row Labels</t>
  </si>
  <si>
    <t>Column Labels</t>
  </si>
  <si>
    <t>Wage inflation</t>
  </si>
  <si>
    <t>Wage inflation - Blended</t>
  </si>
  <si>
    <t>Experienced pool</t>
  </si>
  <si>
    <t>Index</t>
  </si>
  <si>
    <t>Operating costs</t>
  </si>
  <si>
    <t>People cost</t>
  </si>
  <si>
    <t>LCU</t>
  </si>
  <si>
    <t>Total Operating cost (Indexed)</t>
  </si>
  <si>
    <t>Salaries and Benefits (Indexed)</t>
  </si>
  <si>
    <t>Support and Administration (Indexed)</t>
  </si>
  <si>
    <t>Facilities (Indexed)</t>
  </si>
  <si>
    <t>Technology (Indexed)</t>
  </si>
  <si>
    <t>Other direct expenses (Indexed)</t>
  </si>
  <si>
    <t>People cost (Indexed)</t>
  </si>
  <si>
    <t>Salaries and Benefits (USD)</t>
  </si>
  <si>
    <t>Support and Administration (USD)</t>
  </si>
  <si>
    <t>Facilities (USD)</t>
  </si>
  <si>
    <t>Technology (USD)</t>
  </si>
  <si>
    <t>Other direct expenses (USD)</t>
  </si>
  <si>
    <t>People cost (USD)</t>
  </si>
  <si>
    <t>Percentage relative to total operating cost</t>
  </si>
  <si>
    <t>Exchange rate (LCU to USD)</t>
  </si>
  <si>
    <t>Exchange rate (USD to LCU)</t>
  </si>
  <si>
    <t>Indexed year</t>
  </si>
  <si>
    <t>Inserted fields</t>
  </si>
  <si>
    <t>Calculated fields</t>
  </si>
  <si>
    <t>Total Operating cost (LCU)</t>
  </si>
  <si>
    <t>Salaries and Benefits (LCU)</t>
  </si>
  <si>
    <t>Support and Administration (LCU)</t>
  </si>
  <si>
    <t>Facilities (LCU)</t>
  </si>
  <si>
    <t>Technology (LCU)</t>
  </si>
  <si>
    <t>Other direct expenses (LCU)</t>
  </si>
  <si>
    <t>People cost (LCU)</t>
  </si>
  <si>
    <t>Country Name</t>
  </si>
  <si>
    <t>Forecasted currency (Y/N)</t>
  </si>
  <si>
    <t>N</t>
  </si>
  <si>
    <t>Unique code</t>
  </si>
  <si>
    <t>Unique key</t>
  </si>
  <si>
    <t>Exchange Rate</t>
  </si>
  <si>
    <t>Attrition rates</t>
  </si>
  <si>
    <t>Entry level pool</t>
  </si>
  <si>
    <t>Wages</t>
  </si>
  <si>
    <t>Estimated operation cost</t>
  </si>
  <si>
    <t>Exchange rate</t>
  </si>
  <si>
    <t>APPENDIX</t>
  </si>
  <si>
    <t>Percentage change wrt last year</t>
  </si>
  <si>
    <t>Definition</t>
  </si>
  <si>
    <t>Currencies top pick from</t>
  </si>
  <si>
    <t>Years to pick from</t>
  </si>
  <si>
    <t>Forecasted</t>
  </si>
  <si>
    <t>Base currency</t>
  </si>
  <si>
    <t>Unique code 2</t>
  </si>
  <si>
    <t xml:space="preserve">Current Year </t>
  </si>
  <si>
    <t>Current wage inflation</t>
  </si>
  <si>
    <t xml:space="preserve">Team Lead/ Supervisor (4-7 years work exp.) </t>
  </si>
  <si>
    <t xml:space="preserve">Manager (7+ years work exp.) </t>
  </si>
  <si>
    <t xml:space="preserve">People cost (USD) </t>
  </si>
  <si>
    <t xml:space="preserve">Facilities (USD) </t>
  </si>
  <si>
    <t xml:space="preserve">Other direct expenses (USD) </t>
  </si>
  <si>
    <t>INDEX</t>
  </si>
  <si>
    <t>Section</t>
  </si>
  <si>
    <t>Name</t>
  </si>
  <si>
    <t>Content</t>
  </si>
  <si>
    <t>Chart</t>
  </si>
  <si>
    <t>Table</t>
  </si>
  <si>
    <t>Chart &amp; Table</t>
  </si>
  <si>
    <t>Salaries</t>
  </si>
  <si>
    <t>Glossary</t>
  </si>
  <si>
    <t>Indexed cost</t>
  </si>
  <si>
    <t>Input row 1</t>
  </si>
  <si>
    <t>Input row 2</t>
  </si>
  <si>
    <t>LCU (Selected year &amp; currency)</t>
  </si>
  <si>
    <t>Market average wages and benefits</t>
  </si>
  <si>
    <t>Projected operating cost</t>
  </si>
  <si>
    <t>Definition: Wage inflation</t>
  </si>
  <si>
    <t>Tab color</t>
  </si>
  <si>
    <t>Representation</t>
  </si>
  <si>
    <t>Pivot chart &amp; table</t>
  </si>
  <si>
    <t>Pivot table</t>
  </si>
  <si>
    <t>Terms</t>
  </si>
  <si>
    <t>Description</t>
  </si>
  <si>
    <t>Percentage change in cost with respect to the previous year for the selected city</t>
  </si>
  <si>
    <t>Role description</t>
  </si>
  <si>
    <t>Duties include answering telephone call inquiries and promoting an organization's products and services. Responsible for researching and resolving complaints to ensure customer retention and satisfaction. May require an associate's degree and 2-4 years of experience in the field or in a related area. Familiar with standard concepts, practices, and procedures within a particular field. Relies on limited experience and judgment to plan and accomplish goals. Performs a variety of tasks. Works under general supervision; typically reports to a supervisor or manager. A certain degree of creativity and latitude required.</t>
  </si>
  <si>
    <t>CC - Team lead</t>
  </si>
  <si>
    <t>Supervises a staff of customer service representatives and ensures customers are satisfied. Responsible for training customer service representatives, and for developing and implementing operations and policies. May require a bachelor's degree in business, marketing, or a related area and at least 5 years of experience in the field. Familiar with a variety of the field's concepts, practices, and procedures. Relies on experience and judgment to plan and accomplish goals. Typically reports to a senior manager.
Alternate job titles: Customer Service Supervisor</t>
  </si>
  <si>
    <t>CC - Manager</t>
  </si>
  <si>
    <t xml:space="preserve">Manages a staff of customer service representatives and ensures that customers are retained, satisfied, and that their needs are fulfilled. Responsible for designing and implementing improved process or operational policies. Recommends changes to products or services to fulfill customer needs. Requires a bachelor's degree in business, marketing, or related area, and at least 7 years of experience in the field. Familiar with a variety of the field's concepts, practices, and procedures. Relies on experience and judgment to plan and accomplish goals. Typically reports to a senior manager. </t>
  </si>
  <si>
    <t>Performs routine accounting activities such as maintenance of the general ledger, preparation of various accounting statements and financial reports and accounts payable or receivable functions. Requires a high school diploma or its equivalent with 0-2 years of experience in the field or in a related area. Has knowledge of commonly-used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t>
  </si>
  <si>
    <t>Prepares balance sheets, profit and loss statements, and other financial reports. Responsibilities also include analyzing trends, costs, revenues, financial commitments, and obligations incurred to predict future revenues and expenses. Reports organization's finances to management, and offers suggestions about resource utilization, tax strategies, and assumptions underlying budget forecasts. May require a bachelor's degree in area of specialty and 0-2 years of experience in the field or in a related area. Has knowledge of commonly-used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t>
  </si>
  <si>
    <t xml:space="preserve">Responsible for the supervision of accounting professionals. Oversees calculating, posting, verifying, and typing duties to obtain and record financial data for use in maintaining accounting and statistical records. Leads most day to day operations of group. May require a bachelor's degree in area of specialty. Familiar with a variety of the field's concepts, practices, and procedures. Relies on extensive experience and judgment to plan and accomplish goals. Performs a variety of tasks. Leads and directs the work of others. A wide degree of creativity and latitude is expected. Typically reports to a manager or head of a unit/department.    </t>
  </si>
  <si>
    <t>Responsible for managing the general accounting function. Oversees the completion of ledger accounts and financial statements. Evaluates and makes appropriate improvements to internal accounting processes ensuring that practices are in line with the overall goals of the organization. Designation of CPA may be required. Requires a bachelor's degree in area of specialty and at least 7 years of experience in the field or in a related area. Familiar with a variety of the field's concepts, practices, and procedures. Relies on extensive experience and judgment to plan and accomplish goals. Performs a variety of tasks. Leads and directs the work of others. A wide degree of creativity and latitude is expected. Typically reports to top management.</t>
  </si>
  <si>
    <t xml:space="preserve">Reviews, analyzes, and modifies programming systems including encoding, testing, debugging and documenting programs. May require an associate's degree in a related area and 0-3 years of experience in the field or in a related area. Has knowledge of commonly-used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project leader or manager. </t>
  </si>
  <si>
    <t>Reviews, analyzes, and modifies programming systems including encoding, testing, debugging and documenting programs. May require an associate's degree in a related area and 2-5 years of experience in the field or in a related area. Familiar with standard concepts, practices, and procedures within a particular field. Relies on limited experience and judgment to plan and accomplish goals. Performs a variety of tasks. Works under general supervision; typically reports to a project leader or manager. A certain degree of creativity and latitude is required</t>
  </si>
  <si>
    <t xml:space="preserve">Reviews, analyzes, and modifies programming systems including encoding, testing, debugging and documenting programs. May require a bachelor's degree. Requires 4-6 years of experience in the field or in a related area. Familiar with a variety of the field's concepts, practices, and procedures. Relies on experience and judgment to plan and accomplish goals. Performs a variety of complicated tasks. May lead and direct the work of others. May report directly to a project lead or manager. A wide degree of creativity and latitude is expected. </t>
  </si>
  <si>
    <t>A pivot table is used for the summarization of data and displaying different representations of the data (i.e. by region, function, etc.)</t>
  </si>
  <si>
    <t>To the extent possible, Everest Group has standardized the pivot for a common look and feel in our statistical deliverables.</t>
  </si>
  <si>
    <t>Everest Group has reformatted the enclosed pivot tables to show the most common view of the data, but clients are encouraged to</t>
  </si>
  <si>
    <t>manipulate the pivot tables to see the underlying data/content.</t>
  </si>
  <si>
    <t>CONTENT &amp; COVERAGE</t>
  </si>
  <si>
    <t>READING PIVOTS &amp; CHARTS</t>
  </si>
  <si>
    <t>Filtering a pivot table</t>
  </si>
  <si>
    <t>Useful views of the same data have been provided in several tabs. The data tables can be filtered by the user to view limited</t>
  </si>
  <si>
    <t>Table 1a (below): Displays the dataset for operating cost key components for all functions</t>
  </si>
  <si>
    <r>
      <t>Table 1b (below): Displays the filtering options for "</t>
    </r>
    <r>
      <rPr>
        <u/>
        <sz val="10"/>
        <color theme="1"/>
        <rFont val="Arial"/>
        <family val="2"/>
      </rPr>
      <t>Function</t>
    </r>
    <r>
      <rPr>
        <sz val="10"/>
        <color theme="1"/>
        <rFont val="Arial"/>
        <family val="2"/>
      </rPr>
      <t>" field</t>
    </r>
  </si>
  <si>
    <t>How to read the pivot chart?</t>
  </si>
  <si>
    <t>A pivot chart is the pictorial depiction of the summarized data from a data table. In Microsoft Office 2013 the chart provides an</t>
  </si>
  <si>
    <t>additional functionality of selecting and filtering data in the chart as well. The data filtered in the chart gets updated in the table</t>
  </si>
  <si>
    <t>Represents input fields (Can be selected by user besides the filters and variables in pivot)</t>
  </si>
  <si>
    <t>Wage inflation in LCU</t>
  </si>
  <si>
    <t>Projected (Y/N)</t>
  </si>
  <si>
    <t>Base year</t>
  </si>
  <si>
    <t>Team Lead/ Supervisor (4-7 years work exp.) - LCU</t>
  </si>
  <si>
    <t>Manager (7+ years work exp.) - LCU</t>
  </si>
  <si>
    <t>Team Lead/ Supervisor (4-7 years work exp.) - USD</t>
  </si>
  <si>
    <t>Manager (7+ years work exp.) - USD</t>
  </si>
  <si>
    <t xml:space="preserve">Team Lead/ Supervisor (4-7 years work exp.) - LCU </t>
  </si>
  <si>
    <t xml:space="preserve">Manager (7+ years work exp.) - LCU </t>
  </si>
  <si>
    <t xml:space="preserve">Team Lead/ Supervisor (4-7 years work exp.) - USD </t>
  </si>
  <si>
    <t xml:space="preserve">Manager (7+ years work exp.) - USD </t>
  </si>
  <si>
    <t>Next year</t>
  </si>
  <si>
    <t>Exchange Rates</t>
  </si>
  <si>
    <t>Important info - linked with calculations</t>
  </si>
  <si>
    <t>Projected operating cost in LCU</t>
  </si>
  <si>
    <t>Current operating cost in LCU</t>
  </si>
  <si>
    <t>Projected operating cost with constant exchange rate in USD</t>
  </si>
  <si>
    <t>Base Year - Indexing</t>
  </si>
  <si>
    <t>Base year - percentage change</t>
  </si>
  <si>
    <t>Projected operating cost with projected exchange rate in USD</t>
  </si>
  <si>
    <t>Y</t>
  </si>
  <si>
    <t>Total Operating cost  - Constant Ex rate</t>
  </si>
  <si>
    <t>People cost  - Constant Ex rate</t>
  </si>
  <si>
    <t>Salaries and Benefits  - Constant Ex rate</t>
  </si>
  <si>
    <t>Support and Administration  - Constant Ex rate</t>
  </si>
  <si>
    <t>Facilities  - Constant Ex rate</t>
  </si>
  <si>
    <t>Technology  - Constant Ex rate</t>
  </si>
  <si>
    <t>Other direct expenses  - Constant Ex rate</t>
  </si>
  <si>
    <t>Total Operating cost (Indexed)  - Constant Ex rate</t>
  </si>
  <si>
    <t>Total Operating cost  - Projected Ex rate</t>
  </si>
  <si>
    <t>People cost- Projected Ex rate</t>
  </si>
  <si>
    <t>Salaries and Benefits- Projected Ex rate</t>
  </si>
  <si>
    <t>Support and Administration- Projected Ex rate</t>
  </si>
  <si>
    <t>Facilities- Projected Ex rate</t>
  </si>
  <si>
    <t>Technology- Projected Ex rate</t>
  </si>
  <si>
    <t>Other direct expenses- Projected Ex rate</t>
  </si>
  <si>
    <t>Total Operating cost (Indexed)- Projected Ex rate</t>
  </si>
  <si>
    <t>Indexed operating cost</t>
  </si>
  <si>
    <t>Associate (0-2 years work exp.) - LCU</t>
  </si>
  <si>
    <t>Senior Associate (2-4 years work exp.) - LCU</t>
  </si>
  <si>
    <t>Associate (0-2 years work exp.) - USD</t>
  </si>
  <si>
    <t>Senior Associate (2-4 years work exp.) - USD</t>
  </si>
  <si>
    <t xml:space="preserve">Associate (0-2 years work exp.) </t>
  </si>
  <si>
    <t xml:space="preserve">Senior Associate (2-4 years work exp.) </t>
  </si>
  <si>
    <t xml:space="preserve">Senior Associate (2-4 years work exp.) - LCU </t>
  </si>
  <si>
    <t xml:space="preserve">Associate (0-2 years work exp.) - LCU </t>
  </si>
  <si>
    <t xml:space="preserve">Senior Associate (2-4 years work exp.) - USD </t>
  </si>
  <si>
    <t xml:space="preserve">Associate (0-2 years work exp.) - USD </t>
  </si>
  <si>
    <t>Total Operating cost (% change))</t>
  </si>
  <si>
    <t>Salaries and Benefits (% change)</t>
  </si>
  <si>
    <t>Support and Administration (% change)</t>
  </si>
  <si>
    <t>Facilities (% change)</t>
  </si>
  <si>
    <t>Technology (% change)</t>
  </si>
  <si>
    <t>Other direct expenses (% change)</t>
  </si>
  <si>
    <t>People cost (% change)</t>
  </si>
  <si>
    <t>People cost (proportion)</t>
  </si>
  <si>
    <t>Salaries and Benefits (proportion)</t>
  </si>
  <si>
    <t>Support and Administration (proportion)`</t>
  </si>
  <si>
    <t>Facilities (proportion)</t>
  </si>
  <si>
    <t>Technology (proportion)</t>
  </si>
  <si>
    <t>Other direct expenses (proportion)</t>
  </si>
  <si>
    <t>Total Operating cost (selectedLCU)</t>
  </si>
  <si>
    <t>People cost (selectedLCU)</t>
  </si>
  <si>
    <t>Salaries and Benefits (selectedLCU)</t>
  </si>
  <si>
    <t>Support and Administration (selectedLCU)</t>
  </si>
  <si>
    <t>Facilities (selectedLCU)</t>
  </si>
  <si>
    <t>Technology (selectedLCU)</t>
  </si>
  <si>
    <t>Other direct expenses (selectedLCU)</t>
  </si>
  <si>
    <t>Sum of Total Operating cost (% change))</t>
  </si>
  <si>
    <t xml:space="preserve">Facilities cost (USD) </t>
  </si>
  <si>
    <t xml:space="preserve">Technology cost (USD) </t>
  </si>
  <si>
    <t xml:space="preserve">People cost (proportion) </t>
  </si>
  <si>
    <t xml:space="preserve">Technology cost (proportion) </t>
  </si>
  <si>
    <t xml:space="preserve">Facilities cost (proportion) </t>
  </si>
  <si>
    <t xml:space="preserve">Other direct expenses (proportion) </t>
  </si>
  <si>
    <t xml:space="preserve">Total Operating cost  </t>
  </si>
  <si>
    <t xml:space="preserve">People cost  </t>
  </si>
  <si>
    <t xml:space="preserve">Facilities cost </t>
  </si>
  <si>
    <t xml:space="preserve">Technology cost </t>
  </si>
  <si>
    <t xml:space="preserve">Other direct expenses  </t>
  </si>
  <si>
    <t>Historical operating cost</t>
  </si>
  <si>
    <t>Displays the steady state operating cost with key elements (people, facilities, technology, and miscellaneous costs)</t>
  </si>
  <si>
    <t>Represents that the tab incorporates a pivot table and a chart</t>
  </si>
  <si>
    <t>Represents that the tab incorporates a pivot table only</t>
  </si>
  <si>
    <t>Wage inflation &amp; projected operating cost</t>
  </si>
  <si>
    <t>3-a</t>
  </si>
  <si>
    <t>3-b</t>
  </si>
  <si>
    <t>3-c</t>
  </si>
  <si>
    <t>4-a</t>
  </si>
  <si>
    <t>4-b</t>
  </si>
  <si>
    <t>4-c</t>
  </si>
  <si>
    <t>5-a</t>
  </si>
  <si>
    <t>5-b</t>
  </si>
  <si>
    <t>6-a</t>
  </si>
  <si>
    <r>
      <t xml:space="preserve">Base Currency: </t>
    </r>
    <r>
      <rPr>
        <b/>
        <u/>
        <sz val="10"/>
        <color theme="1"/>
        <rFont val="Arial"/>
        <family val="2"/>
      </rPr>
      <t>USD</t>
    </r>
  </si>
  <si>
    <t>CC - Associate</t>
  </si>
  <si>
    <t>CC - Senior associate</t>
  </si>
  <si>
    <t>Current cost by cities and functions</t>
  </si>
  <si>
    <t>Current cost by cities and regions</t>
  </si>
  <si>
    <t xml:space="preserve">information (i.e. only Asia-Pacific data or data for BP function only etc.). Examples of filtering have been displayed below for </t>
  </si>
  <si>
    <t>Chart 1 (below): Depicts the current operating cost for BP operations across different cities</t>
  </si>
  <si>
    <t>IT</t>
  </si>
  <si>
    <t>IT - Associate</t>
  </si>
  <si>
    <t>IT - Senior associate</t>
  </si>
  <si>
    <t>IT - Team lead</t>
  </si>
  <si>
    <t>IT - Manager</t>
  </si>
  <si>
    <t>KP - Associate</t>
  </si>
  <si>
    <t>KP - Senior associate</t>
  </si>
  <si>
    <t>KP - Team lead</t>
  </si>
  <si>
    <t>KP - Manager</t>
  </si>
  <si>
    <t>NOTE</t>
  </si>
  <si>
    <t>Users with MS Office version 2012 and earlier will not be able to filter the data in the charts (as shown above); but can achieve the</t>
  </si>
  <si>
    <t>same functionality by changing the options in the pivot table.</t>
  </si>
  <si>
    <t>Call Center Representative (Overall experience: 0-2 years)</t>
  </si>
  <si>
    <t>Call Center Representative (Overall experience: 2-4 years)</t>
  </si>
  <si>
    <t>Accounting Clerk (Overall experience: 0-2 years)</t>
  </si>
  <si>
    <t>Accountant (Overall experience: 2-4 years)</t>
  </si>
  <si>
    <t>Programmer I (Overall experience: 0-2 years)</t>
  </si>
  <si>
    <t>Programmer II (Overall experience: 2-4 years)</t>
  </si>
  <si>
    <t>Market Research Analyst I (Overall experience: 0-2 years)</t>
  </si>
  <si>
    <t>Market Research Analyst II (Overall experience: 2-4 years)</t>
  </si>
  <si>
    <t>Key Definitions</t>
  </si>
  <si>
    <t>This sheet provides definitions of the basic terminology and terms/variables included in the database</t>
  </si>
  <si>
    <t>Represents transactional back-office operations (such as accounts payable, receivables, employee data management, etc.)</t>
  </si>
  <si>
    <t>Represents information technology services focused towards software development and maintenance</t>
  </si>
  <si>
    <t>Represents the knowledge intensive services such as research and analytics</t>
  </si>
  <si>
    <t>Represents customer service operations providing voice support to customers (excludes chat, emails, and other similar services)</t>
  </si>
  <si>
    <t>Roles</t>
  </si>
  <si>
    <t>Described below</t>
  </si>
  <si>
    <t xml:space="preserve">People cost (LCU) </t>
  </si>
  <si>
    <t xml:space="preserve">Facilities cost (LCU) </t>
  </si>
  <si>
    <t xml:space="preserve">Technology cost (LCU) </t>
  </si>
  <si>
    <t xml:space="preserve">Other direct expenses (LCU) </t>
  </si>
  <si>
    <t>Facilities cost (LCU)</t>
  </si>
  <si>
    <t>Technology cost (LCU)</t>
  </si>
  <si>
    <t>Definitions</t>
  </si>
  <si>
    <t>5-c</t>
  </si>
  <si>
    <t>6-b</t>
  </si>
  <si>
    <t>Description of terms</t>
  </si>
  <si>
    <t>Operating cost (Current, Historical, &amp; Projected, and Salaries)</t>
  </si>
  <si>
    <t>Description of roles</t>
  </si>
  <si>
    <t>and vice versa.</t>
  </si>
  <si>
    <t>Historical cost by cities and functions</t>
  </si>
  <si>
    <t>Historical cost by cities and regions</t>
  </si>
  <si>
    <t>Projected cost by cities and functions</t>
  </si>
  <si>
    <t>Key terminologies and definitions</t>
  </si>
  <si>
    <t>Attrition</t>
  </si>
  <si>
    <t>Projected cost by cities</t>
  </si>
  <si>
    <t>Historical cost by cities</t>
  </si>
  <si>
    <t>Current cost by cities</t>
  </si>
  <si>
    <t>Typical roles indicated in the database</t>
  </si>
  <si>
    <t>Typical roles considered</t>
  </si>
  <si>
    <t>Attrition rate</t>
  </si>
  <si>
    <t>Type of analysis</t>
  </si>
  <si>
    <t>Annual facilities cost and includes real estate, facilities management charges, and utilities costs</t>
  </si>
  <si>
    <t>Miscellaneous costs such as training, supplies, and consumables</t>
  </si>
  <si>
    <t>Annual salaries and benefits (excludes bonus) of typical delivery roles and support staff:
 &gt; Typical delivery roles include entry-level associate, senior associate, team lead, and manager. Detailed definitions of roles are provided below
 &gt; Support staff typically includes personnel in Human Resources, Corporate Information Technology, and Administrative functions</t>
  </si>
  <si>
    <t xml:space="preserve">Technology and Telecom (USD) </t>
  </si>
  <si>
    <t>Annual technology and telecom costs in delivery center 
Inclusions: Amortized cost of equipment (servers, desktops, networking, etc.) and ongoing bandwidth/internet costs
Exclusions: Costs for business specific software, maintenance charges for computer hardware and telecom equipment</t>
  </si>
  <si>
    <t>Represents market average wage inflation across typical delivery roles. Inflation percentages are indicated on local currency.</t>
  </si>
  <si>
    <t>Duties include answering telephone call inquiries and promoting an organization's products and services. Responsible for researching and resolving complaints to ensure customer retention and satisfaction. May require an associate's degree and 0-2 years of experience in the field or in a related area. Familiar with standard concepts, practices, and procedures within a particular field. Relies on limited experience and judgment to plan and accomplish goals. Performs a variety of tasks. Works under general supervision; typically reports to a supervisor or manager. A certain degree of creativity and latitude required.</t>
  </si>
  <si>
    <t>2. The information on operating cost, wage inflation, and attrition represents market average (across both Shared Services/GICs and service providers) for the selected cities</t>
  </si>
  <si>
    <t>3. The information is reflective of offshore delivery in English</t>
  </si>
  <si>
    <t>Indexed cost (forecasted exchange rate)</t>
  </si>
  <si>
    <r>
      <t xml:space="preserve">Definition: </t>
    </r>
    <r>
      <rPr>
        <sz val="10"/>
        <color indexed="9"/>
        <rFont val="Arial"/>
        <family val="2"/>
      </rPr>
      <t>Represents the annual average exchange rates considered for analysis of the data. While exchange rate for current and previous year(s) is actual; exchange rate(s) considered for future year is forecasted.</t>
    </r>
  </si>
  <si>
    <t>How to customize the pivot table?</t>
  </si>
  <si>
    <r>
      <rPr>
        <b/>
        <i/>
        <sz val="10"/>
        <color theme="1"/>
        <rFont val="Arial"/>
        <family val="2"/>
      </rPr>
      <t>Note</t>
    </r>
    <r>
      <rPr>
        <i/>
        <sz val="10"/>
        <color theme="1"/>
        <rFont val="Arial"/>
        <family val="2"/>
      </rPr>
      <t>: Press "</t>
    </r>
    <r>
      <rPr>
        <i/>
        <u/>
        <sz val="10"/>
        <color theme="1"/>
        <rFont val="Arial"/>
        <family val="2"/>
      </rPr>
      <t>Refresh table</t>
    </r>
    <r>
      <rPr>
        <i/>
        <sz val="10"/>
        <color theme="1"/>
        <rFont val="Arial"/>
        <family val="2"/>
      </rPr>
      <t>" button after selection of currency</t>
    </r>
  </si>
  <si>
    <t>Record year</t>
  </si>
  <si>
    <t>Record Year</t>
  </si>
  <si>
    <t>Vlookups</t>
  </si>
  <si>
    <t>Color representation</t>
  </si>
  <si>
    <t>(T)</t>
  </si>
  <si>
    <t>Tab nomenclature/ Field color</t>
  </si>
  <si>
    <t>Other work tabs (covering basic data sheets, appendix, glossary and how to use this database)</t>
  </si>
  <si>
    <t>Current operating cost per FTE</t>
  </si>
  <si>
    <t>Proportion of operating cost per FTE</t>
  </si>
  <si>
    <t>Total Operating cost per FTE</t>
  </si>
  <si>
    <t>Total operating cost per FTE</t>
  </si>
  <si>
    <t xml:space="preserve">Total operating cost per FTE (projected) </t>
  </si>
  <si>
    <t>Estimated operating cost per FTE</t>
  </si>
  <si>
    <t>Projected operating cost per FTE</t>
  </si>
  <si>
    <t xml:space="preserve">Description of Functions </t>
  </si>
  <si>
    <t>Pyramids considered</t>
  </si>
  <si>
    <t>Associate</t>
  </si>
  <si>
    <t>Senior associate</t>
  </si>
  <si>
    <t>Team lead</t>
  </si>
  <si>
    <t>Manager</t>
  </si>
  <si>
    <t xml:space="preserve">BP </t>
  </si>
  <si>
    <t xml:space="preserve">IT </t>
  </si>
  <si>
    <t xml:space="preserve">KP </t>
  </si>
  <si>
    <t>Span of control (percentages) {Depicts the ratio of different delivery roles considered for assessment of the blended operating cost}</t>
  </si>
  <si>
    <t>For further reading please follow the links below:</t>
  </si>
  <si>
    <t>http://office.microsoft.com/en-in/excel-help/tutorial-pivottable-data-analysis-using-a-data-model-in-excel-2013-HA102922619.aspx</t>
  </si>
  <si>
    <t>http://office.microsoft.com/en-in/excel-help/pivottable-i-get-started-with-pivottable-reports-in-excel-2007-RZ010205886.aspx</t>
  </si>
  <si>
    <t>http://office.microsoft.com/en-in/excel-help/pivot-data-in-a-pivottable-or-pivotchart-report-HP010342366.aspx?CTT=1</t>
  </si>
  <si>
    <t>http://office.microsoft.com/en-in/excel-help/create-a-pivotchart-HA102919712.aspx</t>
  </si>
  <si>
    <t>DOWNLOAD AND ACCESS DATA</t>
  </si>
  <si>
    <t>How to download and use the data from tables and charts?</t>
  </si>
  <si>
    <t>Additional information/ Best practices</t>
  </si>
  <si>
    <t xml:space="preserve">2. Selective variables have been arranged as categories and sub-categories (e.g., Region, Country, and City). </t>
  </si>
  <si>
    <r>
      <t>1. T</t>
    </r>
    <r>
      <rPr>
        <u/>
        <sz val="10"/>
        <color theme="1"/>
        <rFont val="Arial"/>
        <family val="2"/>
      </rPr>
      <t>ables and charts can be copy pasted in another document</t>
    </r>
  </si>
  <si>
    <t xml:space="preserve">Indexed cost (constant current exchange rate) </t>
  </si>
  <si>
    <t>ABOUT THIS LOCATIONS TOOL</t>
  </si>
  <si>
    <t>How to use this tool</t>
  </si>
  <si>
    <t>Tips to optimally use the locations tool</t>
  </si>
  <si>
    <t>What are the key coverage items in this tool?</t>
  </si>
  <si>
    <t>a table in the dataset.</t>
  </si>
  <si>
    <t>Change in operating cost w.r.t. previous year in USD (%)</t>
  </si>
  <si>
    <t>Proportion of operating cost per FTE | People cost</t>
  </si>
  <si>
    <t>Proportion of operating cost per FTE | Facilities</t>
  </si>
  <si>
    <t>Proportion of operating cost per FTE | Technology &amp; telecom</t>
  </si>
  <si>
    <t>Proportion of operating cost per FTE | Other direct expenses</t>
  </si>
  <si>
    <t>Depicts the people cost percentage proportion of overall operating cost</t>
  </si>
  <si>
    <t>Depicts the facilities cost percentage proportion of overall operating cost</t>
  </si>
  <si>
    <t>Depicts the technology and telecom cost percentage proportion of overall operating cost</t>
  </si>
  <si>
    <t>Depicts the other cost elements percentage proportion of overall operating cost</t>
  </si>
  <si>
    <t xml:space="preserve">Facilities (LCU) </t>
  </si>
  <si>
    <t xml:space="preserve">Technology and Telecom (LCU) </t>
  </si>
  <si>
    <t>Annual salaries and benefits (excludes bonus) of typical delivery roles and support staff in local currency unit:
 &gt; Typical delivery roles include entry-level associate, senior associate, team lead, and manager. Detailed definitions of roles are provided below
 &gt; Support staff typically includes personnel in Human Resources, Corporate Information Technology, and Administrative functions</t>
  </si>
  <si>
    <t>Annual facilities cost and includes real estate, facilities management charges, and utilities costs in local currency cost</t>
  </si>
  <si>
    <t>Annual technology and telecom costs in delivery center in local currency units
Inclusions: Amortized cost of equipment (servers, desktops, networking, etc.) and ongoing bandwidth/internet costs
Exclusions: Costs for business specific software, maintenance charges for computer hardware and telecom equipment</t>
  </si>
  <si>
    <t>Miscellaneous costs such as training, supplies, and consumables in local currency units</t>
  </si>
  <si>
    <t>Entry Level associate (0-2 years work exp.) in LCU</t>
  </si>
  <si>
    <t>Senior associate (2-4 years work exp.) in LCU</t>
  </si>
  <si>
    <t>Team Lead/ Supervisor (4-7 years work exp.) in LCU</t>
  </si>
  <si>
    <t>Manager (7+ years work exp.) in LCU</t>
  </si>
  <si>
    <t>Entry Level associate (0-2 years work exp.) in USD</t>
  </si>
  <si>
    <t>Senior associate (2-4 years work exp.) in USD</t>
  </si>
  <si>
    <t>Manager (7+ years work exp.) in USD</t>
  </si>
  <si>
    <t>Team Lead/ Supervisor (4-7 years work exp.) in USD</t>
  </si>
  <si>
    <t>Total Operating cost
(USD)</t>
  </si>
  <si>
    <t>S</t>
  </si>
  <si>
    <t>Latin America</t>
  </si>
  <si>
    <t>Sum of Total Operating cost
(USD)</t>
  </si>
  <si>
    <t xml:space="preserve">    Hence, as a best practice the user should pick Region followed by country followed by city for ease if usage.</t>
  </si>
  <si>
    <t>Total Operating cost 
(USD)</t>
  </si>
  <si>
    <t>Represents the operating cost indexed with respect to the previous timeframe (semi-annual) at constant exchange rates</t>
  </si>
  <si>
    <t>Represents the operating cost indexed with respect to the previous timeframe (semi-annual) at forecasted exchange rates</t>
  </si>
  <si>
    <t>Historical Data and Projected Data</t>
  </si>
  <si>
    <t>Change in operating cost w.r.t. previous update (in USD)</t>
  </si>
  <si>
    <r>
      <t xml:space="preserve">2. Tables and charts  placed in a Microsoft PowerPoint can also be </t>
    </r>
    <r>
      <rPr>
        <u/>
        <sz val="10"/>
        <color theme="1"/>
        <rFont val="Arial"/>
        <family val="2"/>
      </rPr>
      <t>linked back to the dataset</t>
    </r>
  </si>
  <si>
    <t xml:space="preserve">(C)    </t>
  </si>
  <si>
    <t>Average attrition rate blended across different roles within the delivery pyramid. Represents market average and only voluntary attrition rate (does not include involuntary attrition figures). Please note that company specific attrition rates may differ substantially from market average indicated here</t>
  </si>
  <si>
    <t>6-c</t>
  </si>
  <si>
    <t>Delhi/NCR</t>
  </si>
  <si>
    <t>Metro Manila</t>
  </si>
  <si>
    <t>Asia-Pacific</t>
  </si>
  <si>
    <t>INR</t>
  </si>
  <si>
    <t>PHP</t>
  </si>
  <si>
    <t>(All)</t>
  </si>
  <si>
    <t>2016; USD</t>
  </si>
  <si>
    <t xml:space="preserve">Projected operating cost | 2016 (constant current exchange rate) </t>
  </si>
  <si>
    <t xml:space="preserve">Projected operating cost | 2016 (forecasted exchange rate) </t>
  </si>
  <si>
    <t>Average Exchange rate (USD per LCU) 2014</t>
  </si>
  <si>
    <t>Average Exchange rate (LCU per USD) 2014</t>
  </si>
  <si>
    <t>Current operating cost (2014)</t>
  </si>
  <si>
    <t>Projected operating costs represent steady-state, ongoing costs of operation for a delivery center (shared services/GIC or service provider) in 2016. Data reflects market average costs in each city. Please note that operating cost projections are based on wage inflation and currency forecasts (considering constant exchange rate).</t>
  </si>
  <si>
    <t xml:space="preserve">Operating costs represent steady-state, ongoing costs of operation for a delivery center (shared services/GIC or service provider) in 2014. Data reflects market average costs in each city and are represented as costs per FTE. </t>
  </si>
  <si>
    <t>Projected operating costs represent steady-state, ongoing costs of operation for a delivery center (shared services/GIC or service provider) in 2016. Data reflects market average costs in each city. Please note that operating cost projections are based on wage inflation and currency forecasts (considering projected exchange rate for 2015)</t>
  </si>
  <si>
    <t xml:space="preserve">Projected operating cost | 2016 (projected exchange rate) </t>
  </si>
  <si>
    <t>Sum of Average Exchange rate (LCU per USD) 2014</t>
  </si>
  <si>
    <t>Mexico</t>
  </si>
  <si>
    <t>MXN</t>
  </si>
  <si>
    <t>Queretaro</t>
  </si>
  <si>
    <t>2016; USD ('000s)</t>
  </si>
  <si>
    <t>Pune</t>
  </si>
  <si>
    <t>Hyderabad</t>
  </si>
  <si>
    <t>Chennai</t>
  </si>
  <si>
    <t>Guadalajara</t>
  </si>
  <si>
    <t>Gurgaon</t>
  </si>
  <si>
    <t>`</t>
  </si>
  <si>
    <t>f</t>
  </si>
  <si>
    <t>BP</t>
  </si>
  <si>
    <t>KP</t>
  </si>
  <si>
    <t>Customer service supervisor (Overall experience: 4-67years)</t>
  </si>
  <si>
    <t>Customer Service Manager (Overall experience: 7+ years)</t>
  </si>
  <si>
    <t>Accounting Supervisor (Overall experience: 4-7 years)</t>
  </si>
  <si>
    <t>Accounting Manager (Overall experience: 7+ years)</t>
  </si>
  <si>
    <t>Programmer III (Overall experience: 4-7 years)</t>
  </si>
  <si>
    <t>Applications Development Manager (Overall experience: 7+ years)</t>
  </si>
  <si>
    <t>Market Research Analyst III (Overall experience: 4-7 years)</t>
  </si>
  <si>
    <t>Market Research Manager (Overall experience: 7+ years)</t>
  </si>
  <si>
    <t>Maximum annual salaries for typical delivery roles</t>
  </si>
  <si>
    <t>Minimum annual salaries for typical delivery roles</t>
  </si>
  <si>
    <t>Average salaries by cities</t>
  </si>
  <si>
    <t>Average salaries by cities and functions</t>
  </si>
  <si>
    <t>Maximum salaries by cities and functions</t>
  </si>
  <si>
    <t>Minimum salaries by cities and functions</t>
  </si>
  <si>
    <t>6-d</t>
  </si>
  <si>
    <t>6-e</t>
  </si>
  <si>
    <t>Average annual salaries for typical delivery roles</t>
  </si>
  <si>
    <t>Average annual salaries cost for typical delivery roles</t>
  </si>
  <si>
    <t>Historical salaries by cities and functions (LCU)</t>
  </si>
  <si>
    <t>Bangalore</t>
  </si>
  <si>
    <t>2016 H1</t>
  </si>
  <si>
    <t>2016 H2</t>
  </si>
  <si>
    <t>Current Total Operating cost</t>
  </si>
  <si>
    <r>
      <rPr>
        <b/>
        <u val="singleAccounting"/>
        <sz val="9"/>
        <color indexed="9"/>
        <rFont val="Arial"/>
        <family val="2"/>
      </rPr>
      <t>Projected</t>
    </r>
    <r>
      <rPr>
        <b/>
        <sz val="9"/>
        <color indexed="9"/>
        <rFont val="Arial"/>
        <family val="2"/>
      </rPr>
      <t xml:space="preserve"> Total Operating cost </t>
    </r>
  </si>
  <si>
    <t>Total Operating cost (percentage change wrt current)  - Constant Ex rate</t>
  </si>
  <si>
    <t>Total Operating cost (percentage change wrt current)- Projected Ex rate</t>
  </si>
  <si>
    <t>Operating costs represent steady-state, ongoing costs of operation for a delivery center (shared services/GIC or service provider) in 2016 H2. Data reflects market average costs in each city and are represented as costs per FTE. 
 &gt; Inclusions: Salaries and benefits, first-level management staff costs, facilities and real estate costs, technology and telecom costs, and  miscellaneous operating costs
 &gt; Key exclusions: Ongoing travel expenses, non-mandatory bonuses or performance incentives, transition and knowledge transfer costs, margins or markups, corporate overhead charges (including SG&amp;A, marketing, branding expense), initial setup expenses, expatriate staff costs, other one-time costs/charges</t>
  </si>
  <si>
    <t>Definition: Current operating costs represent steady-state, ongoing costs of operation for a delivery center (shared services/GIC or service provider) in 2016 H2. Data reflects market average costs in each city.  More details on key inclusions and exclusions are indicated in the "Definitions" Work tab.</t>
  </si>
  <si>
    <t>Definition: Current operating costs represent steady-state, ongoing costs of operation blended across delivery roles for a delivery center (shared services/GIC or service provider) in 2016 H2. Data reflects market average costs per FTE in each city.  More details on key inclusions and exclusions are indicated in the "Definitions" Work tab.</t>
  </si>
  <si>
    <t>2016 H2; USD</t>
  </si>
  <si>
    <t>2016 H2; Percentage</t>
  </si>
  <si>
    <t>2016 H2; LCU</t>
  </si>
  <si>
    <t>2016 H1- 2016 H2: USD</t>
  </si>
  <si>
    <t>2016 H1-2016 H2; Percentage</t>
  </si>
  <si>
    <t>2016 H1-2016 H2: USD</t>
  </si>
  <si>
    <t>2016: Percentage</t>
  </si>
  <si>
    <t>2016 w.r.t. 2016 H2; Base = 100</t>
  </si>
  <si>
    <t>Definition: Historical operating costs represent steady-state, ongoing costs of operation blended across delivery roles for a delivery center (shared services/GIC or service provider) in 2016 H1. Data reflects market average costs in each city.  More details on key inclusions and exclusions are indicated in the "Definitions" Work tab.</t>
  </si>
  <si>
    <t>2016 H1 - 2016 H2: USD ('000s)</t>
  </si>
  <si>
    <t>2016 H1- 2016 H2</t>
  </si>
  <si>
    <t>Definition: Historical operating costs represent steady-state, ongoing costs of operation blended across delivery roles for a delivery center (shared services/GIC or service provider) in 2016 H1. Data reflects market average costs in each city.  More details on key inclusions and exclusions are indicated in the "Definitions" Worktab.</t>
  </si>
  <si>
    <t>2016 H1- 2016 H2; LCU to USD</t>
  </si>
  <si>
    <t>Minimum</t>
  </si>
  <si>
    <t>Median</t>
  </si>
  <si>
    <t>Maximum</t>
  </si>
  <si>
    <t xml:space="preserve">2016 H2 </t>
  </si>
  <si>
    <t xml:space="preserve">2016 H1 </t>
  </si>
  <si>
    <t>3-d</t>
  </si>
  <si>
    <t>Median salaries by cities and functions</t>
  </si>
  <si>
    <t>6-f</t>
  </si>
  <si>
    <t>Current operating cost</t>
  </si>
  <si>
    <t>Current operating cost and distribution across key components for each city</t>
  </si>
  <si>
    <t xml:space="preserve">Current operating cost and distribution across key components - Analysis by regions (i.e. Asia Pacific, Latin America) </t>
  </si>
  <si>
    <t>Historical overall operating cost for a previous quarter for each city</t>
  </si>
  <si>
    <t xml:space="preserve">Historical overall operating cost for a previous quarter by regions (i.e. Asia Pacific, Latin America) </t>
  </si>
  <si>
    <t>Current wage inflation for each city</t>
  </si>
  <si>
    <t>Projected overall operating cost for each city</t>
  </si>
  <si>
    <t>Current average salary for typical delivery roles (i.e. Associate, Senior Associate, Team Leader, Manager) for each city</t>
  </si>
  <si>
    <t>Historical, current, and forecasted exchange rates considered for the assessment</t>
  </si>
  <si>
    <t>Multiplier</t>
  </si>
  <si>
    <t xml:space="preserve">Current Operating cost </t>
  </si>
  <si>
    <t>2016 H1; LCU</t>
  </si>
  <si>
    <t>2018; LCU to USD</t>
  </si>
  <si>
    <t>Current cost benchmarks</t>
  </si>
  <si>
    <t>Minimum, Median, and Maximum values for current operating cost elements (i.e. people cost, facilities cost, technology cost, and other direct expenses) across each city</t>
  </si>
  <si>
    <t>Advanced Locations Tool contains detailed information across 200+ cities for global services. This tool helps you access and analyze trends covering multiple city-specific parameters (e.g., operating cost, entry-level talent pool, market activity, language availability, and location risk ratings). The tool has some preconfigured output format for ease of analysis, which can be customized based on your needs. The information is sourced through our proprietary research on location supplemented with primary research with industry stakeholders in each city (e.g., leading players, recruitment firms, investment promotion agencies, and country associations). The current version of this tool has been created on the basis of inputs from USAA and includes assessment on cost, salary, wage inflation, and attrition.</t>
  </si>
  <si>
    <r>
      <t xml:space="preserve">1. </t>
    </r>
    <r>
      <rPr>
        <u/>
        <sz val="9"/>
        <rFont val="Arial"/>
        <family val="2"/>
      </rPr>
      <t>Following global currencies have been incorporated for operating cost conversion: USD, INR, PHP, MXN.</t>
    </r>
  </si>
  <si>
    <t>281700 - 301700</t>
  </si>
  <si>
    <t>448600 - 468600</t>
  </si>
  <si>
    <t>701700 - 741700</t>
  </si>
  <si>
    <t>1206700 - 1246700</t>
  </si>
  <si>
    <t>135000 - 155000</t>
  </si>
  <si>
    <t>324000- 344000</t>
  </si>
  <si>
    <t>476000- 516000</t>
  </si>
  <si>
    <t>816000- 856000</t>
  </si>
  <si>
    <t>449000 - 469000</t>
  </si>
  <si>
    <t>825000 - 845000</t>
  </si>
  <si>
    <t>1361000 - 1401000</t>
  </si>
  <si>
    <t>2106000 - 2146000</t>
  </si>
  <si>
    <t>226000 - 246000</t>
  </si>
  <si>
    <t>378500 - 398500</t>
  </si>
  <si>
    <t>584500 - 624500</t>
  </si>
  <si>
    <t>837300 - 877300</t>
  </si>
  <si>
    <t>134000 - 154000</t>
  </si>
  <si>
    <t>282000- 302000</t>
  </si>
  <si>
    <t>386000- 426000</t>
  </si>
  <si>
    <t>589000- 629000</t>
  </si>
  <si>
    <t>416000 - 436000</t>
  </si>
  <si>
    <t>809200 - 829200</t>
  </si>
  <si>
    <t>993000 - 1033000</t>
  </si>
  <si>
    <t>1760000 - 1800000</t>
  </si>
  <si>
    <t>352000 - 372000</t>
  </si>
  <si>
    <t>554000 - 574000</t>
  </si>
  <si>
    <t>954000 - 994000</t>
  </si>
  <si>
    <t>1505000 - 1545000</t>
  </si>
  <si>
    <t>206000 - 226000</t>
  </si>
  <si>
    <t>352000- 372000</t>
  </si>
  <si>
    <t>572000- 612000</t>
  </si>
  <si>
    <t>975000- 1015000</t>
  </si>
  <si>
    <t>650000 - 670000</t>
  </si>
  <si>
    <t>1090000 - 1110000</t>
  </si>
  <si>
    <t>1480000 - 1520000</t>
  </si>
  <si>
    <t>2480000 - 2520000</t>
  </si>
  <si>
    <t>450900 - 470900</t>
  </si>
  <si>
    <t>659760 - 679760</t>
  </si>
  <si>
    <t>1126802 - 1166802</t>
  </si>
  <si>
    <t>1673361.6 - 1713361.6</t>
  </si>
  <si>
    <t>218000 - 238000</t>
  </si>
  <si>
    <t>430000- 450000</t>
  </si>
  <si>
    <t>604000- 644000</t>
  </si>
  <si>
    <t>1017000- 1057000</t>
  </si>
  <si>
    <t>785600 - 805600</t>
  </si>
  <si>
    <t>1346600 - 1366600</t>
  </si>
  <si>
    <t>1585000 - 1625000</t>
  </si>
  <si>
    <t>2506000 - 2546000</t>
  </si>
  <si>
    <t>250000 - 270000</t>
  </si>
  <si>
    <t>403000 - 423000</t>
  </si>
  <si>
    <t>651000 - 691000</t>
  </si>
  <si>
    <t>1121000 - 1161000</t>
  </si>
  <si>
    <t>122000 - 142000</t>
  </si>
  <si>
    <t>297000- 317000</t>
  </si>
  <si>
    <t>451000- 491000</t>
  </si>
  <si>
    <t>774000- 814000</t>
  </si>
  <si>
    <t>750000 - 770000</t>
  </si>
  <si>
    <t>1278000 - 1318000</t>
  </si>
  <si>
    <t>1978000 - 2018000</t>
  </si>
  <si>
    <t>200000 - 220000</t>
  </si>
  <si>
    <t>340000 - 360000</t>
  </si>
  <si>
    <t>542000 - 582000</t>
  </si>
  <si>
    <t>777000 - 817000</t>
  </si>
  <si>
    <t>121000 - 141000</t>
  </si>
  <si>
    <t>259000- 279000</t>
  </si>
  <si>
    <t>366000- 406000</t>
  </si>
  <si>
    <t>559000- 599000</t>
  </si>
  <si>
    <t>378000 - 398000</t>
  </si>
  <si>
    <t>744000 - 764000</t>
  </si>
  <si>
    <t>942000 - 982000</t>
  </si>
  <si>
    <t>1671000 - 1711000</t>
  </si>
  <si>
    <t>327000 - 347000</t>
  </si>
  <si>
    <t>515000 - 535000</t>
  </si>
  <si>
    <t>915000 - 955000</t>
  </si>
  <si>
    <t>1459000 - 1499000</t>
  </si>
  <si>
    <t>193000 - 213000</t>
  </si>
  <si>
    <t>330000- 350000</t>
  </si>
  <si>
    <t>554000- 594000</t>
  </si>
  <si>
    <t>955000- 995000</t>
  </si>
  <si>
    <t>597000 - 617000</t>
  </si>
  <si>
    <t>1002000 - 1022000</t>
  </si>
  <si>
    <t>1360000 - 1400000</t>
  </si>
  <si>
    <t>2280000 - 2320000</t>
  </si>
  <si>
    <t>419000 - 439000</t>
  </si>
  <si>
    <t>613000 - 633000</t>
  </si>
  <si>
    <t>1058000 - 1098000</t>
  </si>
  <si>
    <t>1572000 - 1612000</t>
  </si>
  <si>
    <t>202000 - 222000</t>
  </si>
  <si>
    <t>399000- 419000</t>
  </si>
  <si>
    <t>567000- 607000</t>
  </si>
  <si>
    <t>714000 - 734000</t>
  </si>
  <si>
    <t>1225000 - 1245000</t>
  </si>
  <si>
    <t>1473000 - 1513000</t>
  </si>
  <si>
    <t>2430000 - 2470000</t>
  </si>
  <si>
    <t>288000 - 308000</t>
  </si>
  <si>
    <t>458000 - 478000</t>
  </si>
  <si>
    <t>702000 - 742000</t>
  </si>
  <si>
    <t>1207000 - 1247000</t>
  </si>
  <si>
    <t>139000 - 159000</t>
  </si>
  <si>
    <t>334000- 354000</t>
  </si>
  <si>
    <t>491000- 531000</t>
  </si>
  <si>
    <t>849000- 889000</t>
  </si>
  <si>
    <t>463000 - 483000</t>
  </si>
  <si>
    <t>850000 - 870000</t>
  </si>
  <si>
    <t>1402000 - 1442000</t>
  </si>
  <si>
    <t>2191000 - 2231000</t>
  </si>
  <si>
    <t>231000 - 251000</t>
  </si>
  <si>
    <t>386000 - 406000</t>
  </si>
  <si>
    <t>585000 - 625000</t>
  </si>
  <si>
    <t>837000 - 877000</t>
  </si>
  <si>
    <t>138000 - 158000</t>
  </si>
  <si>
    <t>291000- 311000</t>
  </si>
  <si>
    <t>398000- 438000</t>
  </si>
  <si>
    <t>613000- 653000</t>
  </si>
  <si>
    <t>429000 - 449000</t>
  </si>
  <si>
    <t>834000 - 854000</t>
  </si>
  <si>
    <t>1023000 - 1063000</t>
  </si>
  <si>
    <t>1831000 - 1871000</t>
  </si>
  <si>
    <t>345000 - 365000</t>
  </si>
  <si>
    <t>543000 - 563000</t>
  </si>
  <si>
    <t>925000 - 965000</t>
  </si>
  <si>
    <t>204000 - 224000</t>
  </si>
  <si>
    <t>348000- 368000</t>
  </si>
  <si>
    <t>560000- 600000</t>
  </si>
  <si>
    <t>630000 - 650000</t>
  </si>
  <si>
    <t>1057000 - 1077000</t>
  </si>
  <si>
    <t>1435000 - 1475000</t>
  </si>
  <si>
    <t>456000 - 476000</t>
  </si>
  <si>
    <t>666000 - 686000</t>
  </si>
  <si>
    <t>1127000 - 1167000</t>
  </si>
  <si>
    <t>1690000 - 1730000</t>
  </si>
  <si>
    <t>227000 - 247000</t>
  </si>
  <si>
    <t>448000- 468000</t>
  </si>
  <si>
    <t>610000- 650000</t>
  </si>
  <si>
    <t>1027000- 1067000</t>
  </si>
  <si>
    <t>809000 - 829000</t>
  </si>
  <si>
    <t>1387000 - 1407000</t>
  </si>
  <si>
    <t>1601000 - 1641000</t>
  </si>
  <si>
    <t>2531000 - 2571000</t>
  </si>
  <si>
    <t>253000 - 273000</t>
  </si>
  <si>
    <t>407000 - 427000</t>
  </si>
  <si>
    <t>123000 - 143000</t>
  </si>
  <si>
    <t>301000- 321000</t>
  </si>
  <si>
    <t>412000 - 432000</t>
  </si>
  <si>
    <t>767000 - 787000</t>
  </si>
  <si>
    <t>1292000 - 1332000</t>
  </si>
  <si>
    <t>2000000 - 2040000</t>
  </si>
  <si>
    <t>344000 - 364000</t>
  </si>
  <si>
    <t>262000- 282000</t>
  </si>
  <si>
    <t>382000 - 402000</t>
  </si>
  <si>
    <t>752000 - 772000</t>
  </si>
  <si>
    <t>330000 - 350000</t>
  </si>
  <si>
    <t>520000 - 540000</t>
  </si>
  <si>
    <t>195000 - 215000</t>
  </si>
  <si>
    <t>247000 - 267000</t>
  </si>
  <si>
    <t>198000 - 218000</t>
  </si>
  <si>
    <t>120000 - 140000</t>
  </si>
  <si>
    <t>373000 - 393000</t>
  </si>
  <si>
    <t>316000 - 336000</t>
  </si>
  <si>
    <t>498000 - 518000</t>
  </si>
  <si>
    <t>905000 - 945000</t>
  </si>
  <si>
    <t>1444000 - 1484000</t>
  </si>
  <si>
    <t>187000 - 207000</t>
  </si>
  <si>
    <t>319000- 339000</t>
  </si>
  <si>
    <t>548000- 588000</t>
  </si>
  <si>
    <t>945000- 985000</t>
  </si>
  <si>
    <t>584000 - 604000</t>
  </si>
  <si>
    <t>980000 - 1000000</t>
  </si>
  <si>
    <t>1330000 - 1370000</t>
  </si>
  <si>
    <t>2230000 - 2270000</t>
  </si>
  <si>
    <t>423000 - 443000</t>
  </si>
  <si>
    <t>620000 - 640000</t>
  </si>
  <si>
    <t>1069000 - 1109000</t>
  </si>
  <si>
    <t>1589000 - 1629000</t>
  </si>
  <si>
    <t>404000- 424000</t>
  </si>
  <si>
    <t>573000- 613000</t>
  </si>
  <si>
    <t>965000- 1005000</t>
  </si>
  <si>
    <t>722000 - 742000</t>
  </si>
  <si>
    <t>1238000 - 1258000</t>
  </si>
  <si>
    <t>2354000 - 2394000</t>
  </si>
  <si>
    <t>318300 - 338300</t>
  </si>
  <si>
    <t>469300 - 489300</t>
  </si>
  <si>
    <t>718900 - 758900</t>
  </si>
  <si>
    <t>1192400 - 1232400</t>
  </si>
  <si>
    <t>186800 - 206800</t>
  </si>
  <si>
    <t>442700- 462700</t>
  </si>
  <si>
    <t>677800- 717800</t>
  </si>
  <si>
    <t>1125100- 1165100</t>
  </si>
  <si>
    <t>696750 - 716750</t>
  </si>
  <si>
    <t>1178600 - 1218600</t>
  </si>
  <si>
    <t>1933400 - 1973400</t>
  </si>
  <si>
    <t>215000 - 235000</t>
  </si>
  <si>
    <t>347100 - 367100</t>
  </si>
  <si>
    <t>533700 - 573700</t>
  </si>
  <si>
    <t>938200 - 978200</t>
  </si>
  <si>
    <t>166300 - 186300</t>
  </si>
  <si>
    <t>358600- 378600</t>
  </si>
  <si>
    <t>540700- 580700</t>
  </si>
  <si>
    <t>789000- 829000</t>
  </si>
  <si>
    <t>400600 - 420600</t>
  </si>
  <si>
    <t>608300 - 628300</t>
  </si>
  <si>
    <t>894300 - 934300</t>
  </si>
  <si>
    <t>1577700 - 1617700</t>
  </si>
  <si>
    <t>335600 - 355600</t>
  </si>
  <si>
    <t>547100 - 567100</t>
  </si>
  <si>
    <t>815400 - 855400</t>
  </si>
  <si>
    <t>1342200 - 1382200</t>
  </si>
  <si>
    <t>235800 - 255800</t>
  </si>
  <si>
    <t>485200- 505200</t>
  </si>
  <si>
    <t>796800- 836800</t>
  </si>
  <si>
    <t>1266600- 1306600</t>
  </si>
  <si>
    <t>508400 - 528400</t>
  </si>
  <si>
    <t>825700 - 845700</t>
  </si>
  <si>
    <t>1353700 - 1393700</t>
  </si>
  <si>
    <t>2220100 - 2260100</t>
  </si>
  <si>
    <t>447000 - 467000</t>
  </si>
  <si>
    <t>701000 - 721000</t>
  </si>
  <si>
    <t>1105300 - 1145300</t>
  </si>
  <si>
    <t>1817700 - 1857700</t>
  </si>
  <si>
    <t>320100 - 340100</t>
  </si>
  <si>
    <t>661500- 681500</t>
  </si>
  <si>
    <t>1042800- 1082800</t>
  </si>
  <si>
    <t>1654400- 1694400</t>
  </si>
  <si>
    <t>675500 - 695500</t>
  </si>
  <si>
    <t>1096100 - 1116100</t>
  </si>
  <si>
    <t>1793000 - 1833000</t>
  </si>
  <si>
    <t>2940800 - 2980800</t>
  </si>
  <si>
    <t>215900 - 235900</t>
  </si>
  <si>
    <t>313700 - 333700</t>
  </si>
  <si>
    <t>486000 - 526000</t>
  </si>
  <si>
    <t>940400 - 980400</t>
  </si>
  <si>
    <t>149600 - 169600</t>
  </si>
  <si>
    <t>271500- 291500</t>
  </si>
  <si>
    <t>447500- 487500</t>
  </si>
  <si>
    <t>867300- 907300</t>
  </si>
  <si>
    <t>296900 - 316900</t>
  </si>
  <si>
    <t>429900 - 449900</t>
  </si>
  <si>
    <t>805000 - 845000</t>
  </si>
  <si>
    <t>1545900 - 1585900</t>
  </si>
  <si>
    <t>176200 - 196200</t>
  </si>
  <si>
    <t>275500 - 295500</t>
  </si>
  <si>
    <t>368900 - 408900</t>
  </si>
  <si>
    <t>712000 - 752000</t>
  </si>
  <si>
    <t>88800 - 108800</t>
  </si>
  <si>
    <t>187000- 207000</t>
  </si>
  <si>
    <t>258600- 298600</t>
  </si>
  <si>
    <t>477100- 517100</t>
  </si>
  <si>
    <t>246500 - 266500</t>
  </si>
  <si>
    <t>361900 - 381900</t>
  </si>
  <si>
    <t>444900 - 484900</t>
  </si>
  <si>
    <t>700600 - 740600</t>
  </si>
  <si>
    <t>303500 - 323500</t>
  </si>
  <si>
    <t>445500 - 465500</t>
  </si>
  <si>
    <t>650600 - 690600</t>
  </si>
  <si>
    <t>1122200 - 1162200</t>
  </si>
  <si>
    <t>211500 - 231500</t>
  </si>
  <si>
    <t>410800- 430800</t>
  </si>
  <si>
    <t>599600- 639600</t>
  </si>
  <si>
    <t>973200- 1013200</t>
  </si>
  <si>
    <t>359000 - 379000</t>
  </si>
  <si>
    <t>673000 - 693000</t>
  </si>
  <si>
    <t>1059000 - 1099000</t>
  </si>
  <si>
    <t>1656000 - 1696000</t>
  </si>
  <si>
    <t>271300 - 291300</t>
  </si>
  <si>
    <t>431500 - 451500</t>
  </si>
  <si>
    <t>638500 - 678500</t>
  </si>
  <si>
    <t>976500 - 1016500</t>
  </si>
  <si>
    <t>188700 - 208700</t>
  </si>
  <si>
    <t>398000- 418000</t>
  </si>
  <si>
    <t>588400- 628400</t>
  </si>
  <si>
    <t>846500- 886500</t>
  </si>
  <si>
    <t>372200 - 392200</t>
  </si>
  <si>
    <t>652000 - 672000</t>
  </si>
  <si>
    <t>1039000 - 1079000</t>
  </si>
  <si>
    <t>1442300 - 1482300</t>
  </si>
  <si>
    <t>4150 - 4550</t>
  </si>
  <si>
    <t>6640 - 7040</t>
  </si>
  <si>
    <t>10460 - 11060</t>
  </si>
  <si>
    <t>18000 - 18600</t>
  </si>
  <si>
    <t>1960 - 2360</t>
  </si>
  <si>
    <t>4780- 5180</t>
  </si>
  <si>
    <t>7100- 7700</t>
  </si>
  <si>
    <t>12170- 12770</t>
  </si>
  <si>
    <t>6650 - 7050</t>
  </si>
  <si>
    <t>12250 - 12650</t>
  </si>
  <si>
    <t>20300 - 20900</t>
  </si>
  <si>
    <t>31410 - 32010</t>
  </si>
  <si>
    <t>3320 - 3720</t>
  </si>
  <si>
    <t>5590 - 5990</t>
  </si>
  <si>
    <t>8720 - 9320</t>
  </si>
  <si>
    <t>12490 - 13090</t>
  </si>
  <si>
    <t>1950 - 2350</t>
  </si>
  <si>
    <t>4160- 4560</t>
  </si>
  <si>
    <t>5760- 6360</t>
  </si>
  <si>
    <t>8780- 9380</t>
  </si>
  <si>
    <t>6150 - 6550</t>
  </si>
  <si>
    <t>12020 - 12420</t>
  </si>
  <si>
    <t>14810 - 15410</t>
  </si>
  <si>
    <t>26250 - 26850</t>
  </si>
  <si>
    <t>5200 - 5600</t>
  </si>
  <si>
    <t>8210 - 8610</t>
  </si>
  <si>
    <t>14230 - 14830</t>
  </si>
  <si>
    <t>22440 - 23040</t>
  </si>
  <si>
    <t>3020 - 3420</t>
  </si>
  <si>
    <t>5200- 5600</t>
  </si>
  <si>
    <t>8530- 9130</t>
  </si>
  <si>
    <t>14540- 15140</t>
  </si>
  <si>
    <t>9640 - 10040</t>
  </si>
  <si>
    <t>16210 - 16610</t>
  </si>
  <si>
    <t>22070 - 22670</t>
  </si>
  <si>
    <t>36990 - 37590</t>
  </si>
  <si>
    <t>6670 - 7070</t>
  </si>
  <si>
    <t>9790 - 10190</t>
  </si>
  <si>
    <t>16800 - 17400</t>
  </si>
  <si>
    <t>24960 - 25560</t>
  </si>
  <si>
    <t>3200 - 3600</t>
  </si>
  <si>
    <t>6360- 6760</t>
  </si>
  <si>
    <t>9010- 9610</t>
  </si>
  <si>
    <t>15170- 15770</t>
  </si>
  <si>
    <t>11670 - 12070</t>
  </si>
  <si>
    <t>20030 - 20430</t>
  </si>
  <si>
    <t>23640 - 24240</t>
  </si>
  <si>
    <t>37370 - 37970</t>
  </si>
  <si>
    <t>3680 - 4080</t>
  </si>
  <si>
    <t>5960 - 6360</t>
  </si>
  <si>
    <t>9710 - 10310</t>
  </si>
  <si>
    <t>16720 - 17320</t>
  </si>
  <si>
    <t>1770 - 2170</t>
  </si>
  <si>
    <t>4380- 4780</t>
  </si>
  <si>
    <t>6720- 7320</t>
  </si>
  <si>
    <t>11540- 12140</t>
  </si>
  <si>
    <t>11140 - 11540</t>
  </si>
  <si>
    <t>19060 - 19660</t>
  </si>
  <si>
    <t>29500 - 30100</t>
  </si>
  <si>
    <t>2930 - 3330</t>
  </si>
  <si>
    <t>5020 - 5420</t>
  </si>
  <si>
    <t>8080 - 8680</t>
  </si>
  <si>
    <t>11590 - 12190</t>
  </si>
  <si>
    <t>1750 - 2150</t>
  </si>
  <si>
    <t>3810- 4210</t>
  </si>
  <si>
    <t>5460- 6060</t>
  </si>
  <si>
    <t>8340- 8940</t>
  </si>
  <si>
    <t>11050 - 11450</t>
  </si>
  <si>
    <t>14050 - 14650</t>
  </si>
  <si>
    <t>24920 - 25520</t>
  </si>
  <si>
    <t>4830 - 5230</t>
  </si>
  <si>
    <t>7630 - 8030</t>
  </si>
  <si>
    <t>13650 - 14250</t>
  </si>
  <si>
    <t>21760 - 22360</t>
  </si>
  <si>
    <t>2830 - 3230</t>
  </si>
  <si>
    <t>4870- 5270</t>
  </si>
  <si>
    <t>8260- 8860</t>
  </si>
  <si>
    <t>14240- 14840</t>
  </si>
  <si>
    <t>8850 - 9250</t>
  </si>
  <si>
    <t>14890 - 15290</t>
  </si>
  <si>
    <t>20280 - 20880</t>
  </si>
  <si>
    <t>34000 - 34600</t>
  </si>
  <si>
    <t>6200 - 6600</t>
  </si>
  <si>
    <t>9090 - 9490</t>
  </si>
  <si>
    <t>15780 - 16380</t>
  </si>
  <si>
    <t>23440 - 24040</t>
  </si>
  <si>
    <t>2960 - 3360</t>
  </si>
  <si>
    <t>5900- 6300</t>
  </si>
  <si>
    <t>8450- 9050</t>
  </si>
  <si>
    <t>10600 - 11000</t>
  </si>
  <si>
    <t>18220 - 18620</t>
  </si>
  <si>
    <t>21970 - 22570</t>
  </si>
  <si>
    <t>36240 - 36840</t>
  </si>
  <si>
    <t>4240 - 4640</t>
  </si>
  <si>
    <t>6780 - 7180</t>
  </si>
  <si>
    <t>10470 - 11070</t>
  </si>
  <si>
    <t>2020 - 2420</t>
  </si>
  <si>
    <t>4930- 5330</t>
  </si>
  <si>
    <t>7320- 7920</t>
  </si>
  <si>
    <t>12660- 13260</t>
  </si>
  <si>
    <t>6850 - 7250</t>
  </si>
  <si>
    <t>12630 - 13030</t>
  </si>
  <si>
    <t>20910 - 21510</t>
  </si>
  <si>
    <t>32680 - 33280</t>
  </si>
  <si>
    <t>3390 - 3790</t>
  </si>
  <si>
    <t>5710 - 6110</t>
  </si>
  <si>
    <t>12480 - 13080</t>
  </si>
  <si>
    <t>2010 - 2410</t>
  </si>
  <si>
    <t>4290- 4690</t>
  </si>
  <si>
    <t>5930- 6530</t>
  </si>
  <si>
    <t>9140- 9740</t>
  </si>
  <si>
    <t>6350 - 6750</t>
  </si>
  <si>
    <t>12390 - 12790</t>
  </si>
  <si>
    <t>15260 - 15860</t>
  </si>
  <si>
    <t>27310 - 27910</t>
  </si>
  <si>
    <t>5090 - 5490</t>
  </si>
  <si>
    <t>8050 - 8450</t>
  </si>
  <si>
    <t>13790 - 14390</t>
  </si>
  <si>
    <t>2990 - 3390</t>
  </si>
  <si>
    <t>5140- 5540</t>
  </si>
  <si>
    <t>8350- 8950</t>
  </si>
  <si>
    <t>9350 - 9750</t>
  </si>
  <si>
    <t>15710 - 16110</t>
  </si>
  <si>
    <t>21400 - 22000</t>
  </si>
  <si>
    <t>6750 - 7150</t>
  </si>
  <si>
    <t>9880 - 10280</t>
  </si>
  <si>
    <t>16810 - 17410</t>
  </si>
  <si>
    <t>25200 - 25800</t>
  </si>
  <si>
    <t>3330 - 3730</t>
  </si>
  <si>
    <t>6630- 7030</t>
  </si>
  <si>
    <t>9100- 9700</t>
  </si>
  <si>
    <t>15320- 15920</t>
  </si>
  <si>
    <t>12010 - 12410</t>
  </si>
  <si>
    <t>20640 - 21040</t>
  </si>
  <si>
    <t>23880 - 24480</t>
  </si>
  <si>
    <t>37750 - 38350</t>
  </si>
  <si>
    <t>3720 - 4120</t>
  </si>
  <si>
    <t>6020 - 6420</t>
  </si>
  <si>
    <t>1780 - 2180</t>
  </si>
  <si>
    <t>4440- 4840</t>
  </si>
  <si>
    <t>6090 - 6490</t>
  </si>
  <si>
    <t>11390 - 11790</t>
  </si>
  <si>
    <t>19270 - 19870</t>
  </si>
  <si>
    <t>29830 - 30430</t>
  </si>
  <si>
    <t>5080 - 5480</t>
  </si>
  <si>
    <t>3860- 4260</t>
  </si>
  <si>
    <t>5650 - 6050</t>
  </si>
  <si>
    <t>11160 - 11560</t>
  </si>
  <si>
    <t>4870 - 5270</t>
  </si>
  <si>
    <t>7700 - 8100</t>
  </si>
  <si>
    <t>2860 - 3260</t>
  </si>
  <si>
    <t>3630 - 4030</t>
  </si>
  <si>
    <t>2900 - 3300</t>
  </si>
  <si>
    <t>1740 - 2140</t>
  </si>
  <si>
    <t>5510 - 5910</t>
  </si>
  <si>
    <t>4660 - 5060</t>
  </si>
  <si>
    <t>7380 - 7780</t>
  </si>
  <si>
    <t>13500 - 14100</t>
  </si>
  <si>
    <t>21530 - 22130</t>
  </si>
  <si>
    <t>2740 - 3140</t>
  </si>
  <si>
    <t>4710- 5110</t>
  </si>
  <si>
    <t>8170- 8770</t>
  </si>
  <si>
    <t>14090- 14690</t>
  </si>
  <si>
    <t>8660 - 9060</t>
  </si>
  <si>
    <t>14570 - 14970</t>
  </si>
  <si>
    <t>19830 - 20430</t>
  </si>
  <si>
    <t>33260 - 33860</t>
  </si>
  <si>
    <t>6260 - 6660</t>
  </si>
  <si>
    <t>9200 - 9600</t>
  </si>
  <si>
    <t>15940 - 16540</t>
  </si>
  <si>
    <t>23700 - 24300</t>
  </si>
  <si>
    <t>5970- 6370</t>
  </si>
  <si>
    <t>8540- 9140</t>
  </si>
  <si>
    <t>14390- 14990</t>
  </si>
  <si>
    <t>10720 - 11120</t>
  </si>
  <si>
    <t>18410 - 18810</t>
  </si>
  <si>
    <t>35110 - 35710</t>
  </si>
  <si>
    <t>9830 - 10230</t>
  </si>
  <si>
    <t>15170 - 15770</t>
  </si>
  <si>
    <t>25080 - 25680</t>
  </si>
  <si>
    <t>3920 - 4320</t>
  </si>
  <si>
    <t>9280- 9680</t>
  </si>
  <si>
    <t>14310- 14910</t>
  </si>
  <si>
    <t>23670- 24270</t>
  </si>
  <si>
    <t>9470 - 9870</t>
  </si>
  <si>
    <t>14590 - 14990</t>
  </si>
  <si>
    <t>24790 - 25390</t>
  </si>
  <si>
    <t>40590 - 41190</t>
  </si>
  <si>
    <t>4510 - 4910</t>
  </si>
  <si>
    <t>7280 - 7680</t>
  </si>
  <si>
    <t>11290 - 11890</t>
  </si>
  <si>
    <t>19760 - 20360</t>
  </si>
  <si>
    <t>3490 - 3890</t>
  </si>
  <si>
    <t>7520- 7920</t>
  </si>
  <si>
    <t>11440- 12040</t>
  </si>
  <si>
    <t>16640- 17240</t>
  </si>
  <si>
    <t>8400 - 8800</t>
  </si>
  <si>
    <t>12740 - 13140</t>
  </si>
  <si>
    <t>18840 - 19440</t>
  </si>
  <si>
    <t>33150 - 33750</t>
  </si>
  <si>
    <t>7030 - 7430</t>
  </si>
  <si>
    <t>11460 - 11860</t>
  </si>
  <si>
    <t>17190 - 17790</t>
  </si>
  <si>
    <t>28220 - 28820</t>
  </si>
  <si>
    <t>4950 - 5350</t>
  </si>
  <si>
    <t>10170- 10570</t>
  </si>
  <si>
    <t>16800- 17400</t>
  </si>
  <si>
    <t>26630- 27230</t>
  </si>
  <si>
    <t>10650 - 11050</t>
  </si>
  <si>
    <t>17290 - 17690</t>
  </si>
  <si>
    <t>28460 - 29060</t>
  </si>
  <si>
    <t>46590 - 47190</t>
  </si>
  <si>
    <t>9370 - 9770</t>
  </si>
  <si>
    <t>14680 - 15080</t>
  </si>
  <si>
    <t>23260 - 23860</t>
  </si>
  <si>
    <t>38170 - 38770</t>
  </si>
  <si>
    <t>6710 - 7110</t>
  </si>
  <si>
    <t>13860- 14260</t>
  </si>
  <si>
    <t>21950- 22550</t>
  </si>
  <si>
    <t>34750- 35350</t>
  </si>
  <si>
    <t>14150 - 14550</t>
  </si>
  <si>
    <t>22950 - 23350</t>
  </si>
  <si>
    <t>37650 - 38250</t>
  </si>
  <si>
    <t>61680 - 62280</t>
  </si>
  <si>
    <t>11660 - 12060</t>
  </si>
  <si>
    <t>16800 - 17200</t>
  </si>
  <si>
    <t>26280 - 26880</t>
  </si>
  <si>
    <t>50140 - 50740</t>
  </si>
  <si>
    <t>8180 - 8580</t>
  </si>
  <si>
    <t>14580- 14980</t>
  </si>
  <si>
    <t>24250- 24850</t>
  </si>
  <si>
    <t>46300- 46900</t>
  </si>
  <si>
    <t>15920 - 16320</t>
  </si>
  <si>
    <t>22900 - 23300</t>
  </si>
  <si>
    <t>43030 - 43630</t>
  </si>
  <si>
    <t>81940 - 82540</t>
  </si>
  <si>
    <t>9580 - 9980</t>
  </si>
  <si>
    <t>14790 - 15190</t>
  </si>
  <si>
    <t>20130 - 20730</t>
  </si>
  <si>
    <t>38140 - 38740</t>
  </si>
  <si>
    <t>4990 - 5390</t>
  </si>
  <si>
    <t>10150- 10550</t>
  </si>
  <si>
    <t>14330- 14930</t>
  </si>
  <si>
    <t>25810- 26410</t>
  </si>
  <si>
    <t>13270 - 13670</t>
  </si>
  <si>
    <t>19330 - 19730</t>
  </si>
  <si>
    <t>24120 - 24720</t>
  </si>
  <si>
    <t>37550 - 38150</t>
  </si>
  <si>
    <t>16270 - 16670</t>
  </si>
  <si>
    <t>23720 - 24120</t>
  </si>
  <si>
    <t>34920 - 35520</t>
  </si>
  <si>
    <t>59690 - 60290</t>
  </si>
  <si>
    <t>11430 - 11830</t>
  </si>
  <si>
    <t>21900- 22300</t>
  </si>
  <si>
    <t>32240- 32840</t>
  </si>
  <si>
    <t>51860- 52460</t>
  </si>
  <si>
    <t>19180 - 19580</t>
  </si>
  <si>
    <t>35670 - 36070</t>
  </si>
  <si>
    <t>56370 - 56970</t>
  </si>
  <si>
    <t>87720 - 88320</t>
  </si>
  <si>
    <t>22990 - 23390</t>
  </si>
  <si>
    <t>34280 - 34880</t>
  </si>
  <si>
    <t>52040 - 52640</t>
  </si>
  <si>
    <t>10240 - 10640</t>
  </si>
  <si>
    <t>21230- 21630</t>
  </si>
  <si>
    <t>31650- 32250</t>
  </si>
  <si>
    <t>45210- 45810</t>
  </si>
  <si>
    <t>19870 - 20270</t>
  </si>
  <si>
    <t>34570 - 34970</t>
  </si>
  <si>
    <t>55320 - 55920</t>
  </si>
  <si>
    <t>76500 - 77100</t>
  </si>
  <si>
    <t>Median annual salaries for typical delivery roles</t>
  </si>
  <si>
    <t xml:space="preserve">2016 H2   </t>
  </si>
  <si>
    <t xml:space="preserve">2016 H1   </t>
  </si>
  <si>
    <t>Table 1c (below): Displays Table 1a filtered for "BP function" only</t>
  </si>
  <si>
    <t>Table 2 (below): Depicts the current operating cost for BP operations across different cities</t>
  </si>
  <si>
    <t>BP - Associate</t>
  </si>
  <si>
    <t>BP - Senior associate</t>
  </si>
  <si>
    <t>BP - Team lead</t>
  </si>
  <si>
    <t>BP - Manager</t>
  </si>
  <si>
    <t>KP2</t>
  </si>
  <si>
    <t>BP2</t>
  </si>
  <si>
    <t xml:space="preserve">Current operating cost and distribution across key components - Analysis by functions supported (i.e. BP, CC, IT, KP) </t>
  </si>
  <si>
    <t>Historical overall operating cost for a previous quarter by functions (i.e. BP, CC, IT, KP) for all cities</t>
  </si>
  <si>
    <t>Projected overall operating cost by functions (i.e. BP, CC, IT, KP) for each city</t>
  </si>
  <si>
    <t>Current average salary for typical delivery roles (i.e. Associate, Senior Associate, Team Leader, Manager) distributed by functions (i.e., BP, CC, IT, KP) for each city</t>
  </si>
  <si>
    <t>Current minimum for typical delivery roles (i.e. Associate, Senior Associate, Team Leader, Manager) distributed by functions (i.e., BP, CC, IT, KP) for each city</t>
  </si>
  <si>
    <t>Current maximum for typical delivery roles (i.e. Associate, Senior Associate, Team Leader, Manager) distributed by functions (i.e., BP, CC, IT, KP) for each city</t>
  </si>
  <si>
    <t>Salary in LCU (current &amp; previous) for typical delivery roles (i.e. Associate, Senior Associate, Team Leader, Manager) distributed by functions (i.e., BP, CC, IT, KP) for each city</t>
  </si>
  <si>
    <t>Market average attrition for each city - assessment across functions supported (i.e., IT, BP, CC, KP)</t>
  </si>
  <si>
    <t>1. Data is specific to the four functions (i.e., BP, CC, IT, and KP)</t>
  </si>
  <si>
    <t>Base pay and mandatory benefits (excludes bonus) for entry-level associate role (typically 0-2 years work experience) across four functions (i.e., BP, CC, IT, and KP) in each city in USD</t>
  </si>
  <si>
    <t>Base pay and mandatory benefits (excludes bonus) for senior associate role (typically 2-4 years work experience) across four functions (i.e., BP, CC, IT, and KP) in each city in USD</t>
  </si>
  <si>
    <t>Base pay and mandatory benefits (excludes bonus) for team leader (typically 4-6 years work experience) across four functions (i.e., BP, CC, IT, and KP) in each city in USD</t>
  </si>
  <si>
    <t>Base pay and mandatory benefits (excludes bonus) for manager role (typically 7+ years work experience) across four functions (i.e., BP, CC, IT, and KP) in each city in USD</t>
  </si>
  <si>
    <t>Base pay and mandatory benefits (excludes bonus) for entry-level associate role (typically 0-2 years work experience) across four functions (i.e., BP, CC, IT, and KP) in each city in Local currency units</t>
  </si>
  <si>
    <t>Base pay and mandatory benefits (excludes bonus) for senior associate role (typically 2-4 years work experience) across four functions (i.e., BP, CC, IT, and KP) in each city in Local currency units</t>
  </si>
  <si>
    <t>Base pay and mandatory benefits (excludes bonus) for team leader (typically 4-6 years work experience) across four functions (i.e., BP, CC, IT, and KP) in each city in Local currency units</t>
  </si>
  <si>
    <t>Base pay and mandatory benefits (excludes bonus) for manager role (typically 7+ years work experience) across four functions (i.e., BP, CC, IT, and KP) in each city in Local currency units</t>
  </si>
  <si>
    <t xml:space="preserve">Manages a team of analysts or developers responsible for the organization's applications development and analysis function. Evaluates existing applications to determine technical changes, schedules projects and resources, and monITrs project timelines. Sets and implements policies and procedures related to application quality standards and testing. Requires a bachelor's degree in a related area and at least 7 years of experience with applications development. Relies on extensive experience and judgment to plan and accomplish goals. Performs a variety of tasks. Leads and directs the work of others. A wide degree of creativity and latitude is required. Typically reports to a head of a unit or department. </t>
  </si>
  <si>
    <t>Collects and analyzes data to evaluate existing and potential product/service markets. Identifies and monITrs competITrs and researches market conditions or changes in the industry that may affect sales. Requires a bachelor's degree, and 0-2 years of experience in the field or in a related area. Has knowledge of commonly-used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t>
  </si>
  <si>
    <t xml:space="preserve">Collects and analyzes data to evaluate existing and potential product/service markets. Identifies and monITrs competITrs and researches market conditions or changes in the industry that may affect sales. Requires a bachelor's degree and 2-4 years of experience in the field or in a related area. Familiar with standard concepts, practices, and procedures within a particular field. Relies on limited experience and judgment to plan and accomplish goals. Performs a variety of tasks. Works under general supervision; typically reports to a supervisor or manager. A certain degree of creativity and latitude is required.    </t>
  </si>
  <si>
    <t>Collects and analyzes data to evaluate existing and potential product/service markets. Identifies and monITrs competITrs and researches market conditions or changes in the industry that may affect sales. Requires a bachelor's degree and 4-6 years of experience in the field or in a related area. Familiar with a variety of the field's concepts, practices, and procedures. Relies on experience and judgment to plan and accomplish goals. Performs a variety of complicated tasks. May report to an executive or a manager. A wide degree of creativity and latitude is expected.</t>
  </si>
  <si>
    <t xml:space="preserve">Manages activities in the market research department. Oversees a staff of analysts who ensures appropriate use of analytic techniques to determine demand for products and services. Interprets and predicts consumer trends, formulates research and development proposals, and monITrs research projects. Requires a bachelor's degree in area of specialty and at least 7 years of experience in the field or in a related area. Familiar with a variety of the field's concepts, practices, and procedures. Relies on extensive experience and judgment to plan and accomplish goals. Leads and directs the work of others. A wide degree of creativity and latitude is expected. Typically reports to a head of a unit/department.    </t>
  </si>
  <si>
    <t>Definition: Salary cost includes base pay and benefits. Salary cost data is provided for four typical roles in a delivery pyramid (i.e., associate, senior associate, team leader, manager). Information is provided across five functions - BP, CC, IT, KP. The "Definitions" work tab contains details of key processes in each function.</t>
  </si>
  <si>
    <t xml:space="preserve">Definition: Salary cost includes base pay, bonus and other benefits.  Salary cost data is provided for four typical roles in a delivery pyramid across four functions - Contact Center, BP, IT, and KP. 
For details of inclusions and exclusions refer to the Definitions. </t>
  </si>
  <si>
    <t xml:space="preserve">Definition: Salary cost includes base pay, bonus and other benefITs.  Salary cost data is provided for four typical roles in a delivery pyramid across all functions </t>
  </si>
  <si>
    <t>Country code (2 digIT)</t>
  </si>
  <si>
    <t>IT2</t>
  </si>
  <si>
    <t xml:space="preserve">Definition: Represents market average annual wage inflation across typical delivery roles. Inflation percentages are indicated on local currency. Note company-specific inflation can vary considerably depending on multiple factors (e.g., company positioning, brand, and talent strategy) </t>
  </si>
  <si>
    <t>Definition: Projected operating costs represent steady-state, ongoing costs of operation blended across delivery roles for a delivery center (shared services/GIC or service provider) in 2016. Data reflects market average costs in each city.  More details on key inclusions and exclusions are indicated in the "Definitions" Work tab. Please note that operating cost projections are based on wage inflation and currency forecasts (considering constant exchange rate and projected exchange rate).</t>
  </si>
  <si>
    <t>Definition: Average attrition rate blended across different roles within the delivery pyramid. Represents market average and only voluntary attrition rate (does not include involuntary attrition figures). Please note that company specific attrition rates may differ substantially from market average indicated here.</t>
  </si>
  <si>
    <t>451860 - 471860</t>
  </si>
  <si>
    <t>Range</t>
  </si>
  <si>
    <t>80-85%</t>
  </si>
  <si>
    <t>18-22%</t>
  </si>
  <si>
    <t>10-14%</t>
  </si>
  <si>
    <t>11-15%</t>
  </si>
  <si>
    <t>78-83%</t>
  </si>
  <si>
    <t>20-25%</t>
  </si>
  <si>
    <t>82-87%</t>
  </si>
  <si>
    <t>9-13%</t>
  </si>
  <si>
    <t>85-90%</t>
  </si>
  <si>
    <t>19-24%</t>
  </si>
  <si>
    <t>8-12%</t>
  </si>
  <si>
    <t>17-21%</t>
  </si>
  <si>
    <t>Definition: Current operating costs represent steady-state, ongoing costs of operation blended across delivery roles for a delivery center (shared services/GIC or service provider) in 2016 H2. More details on key inclusions and exclusions are indicated in the "Definitions" Work tab.</t>
  </si>
  <si>
    <t>Current operating cost benchmarks per FTE*</t>
  </si>
  <si>
    <t xml:space="preserve">*Minimum costs reflective of 15th percentile, median reflective of 50th percentile, and maximum reflective of 80th percentile costs per FTE in each city.  </t>
  </si>
  <si>
    <t>Utilization**</t>
  </si>
  <si>
    <t>G&amp;A - non-direct overhead**</t>
  </si>
  <si>
    <t xml:space="preserve">**Utilization represents the proportion of employees actually utilized in an year. Reflects utilization for delivery pyramid blended across roles. Considers multiple parameters (e.g., training, attrition, and onborading) </t>
  </si>
  <si>
    <t>***Represents the SG&amp;A expenses incurred by providers over and above the delivery costs. Can vary a lot depending on the providers</t>
  </si>
  <si>
    <t>****Represents the profits typically derived by service providers for the specific function. Note: This parameter is not applicable for GICs/captives</t>
  </si>
  <si>
    <t>Profit benchmark****</t>
  </si>
  <si>
    <t>11.5 - 14.0</t>
  </si>
  <si>
    <t>8.8 - 10.7</t>
  </si>
  <si>
    <t>17.3 - 21.2</t>
  </si>
  <si>
    <t>19.0 - 23.2</t>
  </si>
  <si>
    <t>10.3 - 12.6</t>
  </si>
  <si>
    <t>7.8 - 9.6</t>
  </si>
  <si>
    <t>16.0 - 19.6</t>
  </si>
  <si>
    <t>17.5 - 21.4</t>
  </si>
  <si>
    <t>12.2 - 14.9</t>
  </si>
  <si>
    <t>9.3 - 11.4</t>
  </si>
  <si>
    <t>17.8 - 21.8</t>
  </si>
  <si>
    <t>19.9 - 24.4</t>
  </si>
  <si>
    <t>10.6 - 12.9</t>
  </si>
  <si>
    <t>8.1 - 9.9</t>
  </si>
  <si>
    <t>16.4 - 20</t>
  </si>
  <si>
    <t>17.7 - 21.7</t>
  </si>
  <si>
    <t>16.1 - 19.7</t>
  </si>
  <si>
    <t>18.0 - 21.9</t>
  </si>
  <si>
    <t>16.5 - 20.1</t>
  </si>
  <si>
    <t>11.8 - 14.5</t>
  </si>
  <si>
    <t>20.2 - 24.7</t>
  </si>
  <si>
    <t>24.3 - 29.7</t>
  </si>
  <si>
    <t>24.7 - 30.2</t>
  </si>
  <si>
    <t>18.9 - 23.1</t>
  </si>
  <si>
    <t>33.8 - 41.3</t>
  </si>
  <si>
    <t>33.2 - 40.6</t>
  </si>
  <si>
    <t>1900 - 2000</t>
  </si>
  <si>
    <t>Billable hours*****</t>
  </si>
  <si>
    <t>FTE Burdened******</t>
  </si>
  <si>
    <t>******Represents the typical pricing for the delivery team, assuming standard delivery pyramid of four levels</t>
  </si>
  <si>
    <t>*****Represents the number of hours typically billed by service providers to their clients in a specific location for a specific function</t>
  </si>
  <si>
    <t>1900 - 2100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</si>
</sst>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_ * #,##0.00_ ;_ * \-#,##0.00_ ;_ * &quot;-&quot;??_ ;_ @_ "/>
    <numFmt numFmtId="165" formatCode="_(* #,##0_);_(* \(#,##0\);_(* &quot;-&quot;??_);_(@_)"/>
    <numFmt numFmtId="166" formatCode="0.000"/>
    <numFmt numFmtId="167" formatCode="_-* #,##0.00_-;\-* #,##0.00_-;_-* &quot;-&quot;??_-;_-@_-"/>
    <numFmt numFmtId="168" formatCode="0.00_)"/>
    <numFmt numFmtId="169" formatCode="_(* #,##0.000_);_(* \(#,##0.000\);_(* &quot;-&quot;??_);_(@_)"/>
    <numFmt numFmtId="170" formatCode="_(* #,##0.0000_);_(* \(#,##0.0000\);_(* &quot;-&quot;??_);_(@_)"/>
    <numFmt numFmtId="171" formatCode="_-[$€-2]\ * #,##0.0_-;\-[$€-2]\ * #,##0.0_-;_-[$€-2]\ * &quot;-&quot;??_-"/>
    <numFmt numFmtId="172" formatCode="0.00000"/>
    <numFmt numFmtId="173" formatCode="0.0000"/>
    <numFmt numFmtId="174" formatCode="0.0%"/>
    <numFmt numFmtId="175" formatCode="_-[$€-2]\ * #,##0.00_-;\-[$€-2]\ * #,##0.00_-;_-[$€-2]\ * &quot;-&quot;??_-"/>
    <numFmt numFmtId="176" formatCode="_-[$€-2]\ * #,##0.000_-;\-[$€-2]\ * #,##0.000_-;_-[$€-2]\ * &quot;-&quot;??_-"/>
    <numFmt numFmtId="177" formatCode="_ * #,##0_ ;_ * \-#,##0_ ;_ * &quot;-&quot;??_ ;_ @_ "/>
    <numFmt numFmtId="178" formatCode="#,##0_ ;\-#,##0\ "/>
    <numFmt numFmtId="179" formatCode="[$-409]mmm\-yy;@"/>
  </numFmts>
  <fonts count="98">
    <font>
      <sz val="11"/>
      <color theme="1"/>
      <name val="Calibri"/>
      <family val="2"/>
      <scheme val="minor"/>
    </font>
    <font>
      <sz val="11"/>
      <color theme="1"/>
      <name val="Calibri"/>
      <family val="2"/>
      <scheme val="minor"/>
    </font>
    <font>
      <sz val="11"/>
      <color indexed="8"/>
      <name val="Calibri"/>
      <family val="2"/>
    </font>
    <font>
      <b/>
      <sz val="12"/>
      <name val="Arial"/>
      <family val="2"/>
    </font>
    <font>
      <b/>
      <sz val="12"/>
      <color indexed="8"/>
      <name val="Arial"/>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u/>
      <sz val="8.4"/>
      <color indexed="12"/>
      <name val="Arial"/>
      <family val="2"/>
    </font>
    <font>
      <sz val="11"/>
      <color indexed="63"/>
      <name val="Calibri"/>
      <family val="2"/>
    </font>
    <font>
      <b/>
      <sz val="9"/>
      <name val="Century Gothic"/>
      <family val="2"/>
    </font>
    <font>
      <b/>
      <sz val="11"/>
      <color indexed="62"/>
      <name val="Calibri"/>
      <family val="2"/>
    </font>
    <font>
      <sz val="12"/>
      <name val="Bookman Old Style"/>
      <family val="1"/>
    </font>
    <font>
      <sz val="8"/>
      <name val="Arial"/>
      <family val="2"/>
    </font>
    <font>
      <u/>
      <sz val="12"/>
      <color indexed="12"/>
      <name val="Times New Roman"/>
      <family val="1"/>
    </font>
    <font>
      <u/>
      <sz val="11"/>
      <color theme="10"/>
      <name val="Calibri"/>
      <family val="2"/>
    </font>
    <font>
      <u/>
      <sz val="10"/>
      <color theme="10"/>
      <name val="Arial"/>
      <family val="2"/>
    </font>
    <font>
      <sz val="11"/>
      <color indexed="14"/>
      <name val="Calibri"/>
      <family val="2"/>
    </font>
    <font>
      <b/>
      <i/>
      <sz val="16"/>
      <name val="Helv"/>
    </font>
    <font>
      <sz val="10"/>
      <color theme="1"/>
      <name val="Arial"/>
      <family val="2"/>
    </font>
    <font>
      <sz val="10"/>
      <name val="Arial CE"/>
      <charset val="238"/>
    </font>
    <font>
      <b/>
      <sz val="18"/>
      <color indexed="62"/>
      <name val="Cambria"/>
      <family val="2"/>
    </font>
    <font>
      <b/>
      <sz val="15"/>
      <color indexed="62"/>
      <name val="Calibri"/>
      <family val="2"/>
    </font>
    <font>
      <b/>
      <sz val="13"/>
      <color indexed="62"/>
      <name val="Calibri"/>
      <family val="2"/>
    </font>
    <font>
      <sz val="11"/>
      <color theme="1"/>
      <name val="Arial"/>
      <family val="2"/>
    </font>
    <font>
      <b/>
      <sz val="16"/>
      <color indexed="62"/>
      <name val="Arial"/>
      <family val="2"/>
    </font>
    <font>
      <sz val="9"/>
      <name val="Arial"/>
      <family val="2"/>
    </font>
    <font>
      <b/>
      <sz val="9"/>
      <name val="Arial"/>
      <family val="2"/>
    </font>
    <font>
      <i/>
      <sz val="10"/>
      <color theme="1"/>
      <name val="Arial"/>
      <family val="2"/>
    </font>
    <font>
      <b/>
      <sz val="10"/>
      <color theme="1"/>
      <name val="Arial"/>
      <family val="2"/>
    </font>
    <font>
      <sz val="10"/>
      <color theme="0"/>
      <name val="Arial"/>
      <family val="2"/>
    </font>
    <font>
      <b/>
      <sz val="10"/>
      <color theme="0"/>
      <name val="Arial"/>
      <family val="2"/>
    </font>
    <font>
      <b/>
      <i/>
      <sz val="10"/>
      <color theme="1"/>
      <name val="Arial"/>
      <family val="2"/>
    </font>
    <font>
      <u/>
      <sz val="10"/>
      <color indexed="12"/>
      <name val="Arial"/>
      <family val="2"/>
    </font>
    <font>
      <sz val="10"/>
      <color indexed="8"/>
      <name val="Arial"/>
      <family val="2"/>
    </font>
    <font>
      <sz val="16"/>
      <color indexed="12"/>
      <name val="Calibri"/>
      <family val="2"/>
    </font>
    <font>
      <b/>
      <sz val="12"/>
      <name val="Calibri"/>
      <family val="2"/>
    </font>
    <font>
      <u/>
      <sz val="10"/>
      <color theme="3"/>
      <name val="Arial"/>
      <family val="2"/>
    </font>
    <font>
      <b/>
      <sz val="9"/>
      <color indexed="9"/>
      <name val="Arial"/>
      <family val="2"/>
    </font>
    <font>
      <b/>
      <u/>
      <sz val="10"/>
      <color theme="0"/>
      <name val="Arial"/>
      <family val="2"/>
    </font>
    <font>
      <i/>
      <u/>
      <sz val="10"/>
      <color theme="1"/>
      <name val="Arial"/>
      <family val="2"/>
    </font>
    <font>
      <u/>
      <sz val="10"/>
      <color theme="1"/>
      <name val="Arial"/>
      <family val="2"/>
    </font>
    <font>
      <sz val="9"/>
      <color indexed="8"/>
      <name val="Arial"/>
      <family val="2"/>
    </font>
    <font>
      <b/>
      <sz val="9"/>
      <color indexed="8"/>
      <name val="Arial"/>
      <family val="2"/>
    </font>
    <font>
      <sz val="9"/>
      <color indexed="81"/>
      <name val="Tahoma"/>
      <family val="2"/>
    </font>
    <font>
      <b/>
      <sz val="9"/>
      <color indexed="81"/>
      <name val="Tahoma"/>
      <family val="2"/>
    </font>
    <font>
      <b/>
      <i/>
      <sz val="10"/>
      <color indexed="8"/>
      <name val="Arial"/>
      <family val="2"/>
    </font>
    <font>
      <b/>
      <u/>
      <sz val="10"/>
      <color theme="1"/>
      <name val="Arial"/>
      <family val="2"/>
    </font>
    <font>
      <sz val="9"/>
      <color theme="1"/>
      <name val="Arial"/>
      <family val="2"/>
    </font>
    <font>
      <b/>
      <sz val="9"/>
      <color theme="1"/>
      <name val="Arial"/>
      <family val="2"/>
    </font>
    <font>
      <u/>
      <sz val="10"/>
      <color theme="6"/>
      <name val="Arial"/>
      <family val="2"/>
    </font>
    <font>
      <u/>
      <sz val="9"/>
      <color theme="6"/>
      <name val="Arial"/>
      <family val="2"/>
    </font>
    <font>
      <sz val="10"/>
      <color indexed="9"/>
      <name val="Arial"/>
      <family val="2"/>
    </font>
    <font>
      <b/>
      <sz val="11"/>
      <name val="Calibri"/>
      <family val="2"/>
      <scheme val="minor"/>
    </font>
    <font>
      <b/>
      <sz val="9"/>
      <color theme="0"/>
      <name val="Arial"/>
      <family val="2"/>
    </font>
    <font>
      <u/>
      <sz val="9"/>
      <name val="Arial"/>
      <family val="2"/>
    </font>
    <font>
      <sz val="10"/>
      <color rgb="FF000000"/>
      <name val="Calibri"/>
      <family val="2"/>
    </font>
    <font>
      <sz val="10"/>
      <color indexed="8"/>
      <name val="Calibri"/>
      <family val="2"/>
    </font>
    <font>
      <sz val="11"/>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indexed="8"/>
      <name val="Calibri"/>
      <family val="2"/>
      <scheme val="minor"/>
    </font>
    <font>
      <b/>
      <i/>
      <sz val="10"/>
      <color theme="1"/>
      <name val="Calibri"/>
      <family val="2"/>
      <scheme val="minor"/>
    </font>
    <font>
      <b/>
      <sz val="10"/>
      <color indexed="9"/>
      <name val="Calibri"/>
      <family val="2"/>
      <scheme val="minor"/>
    </font>
    <font>
      <sz val="10"/>
      <color rgb="FF000000"/>
      <name val="Calibri"/>
      <family val="2"/>
      <scheme val="minor"/>
    </font>
    <font>
      <b/>
      <sz val="10"/>
      <name val="Calibri"/>
      <family val="2"/>
      <scheme val="minor"/>
    </font>
    <font>
      <b/>
      <sz val="10"/>
      <color rgb="FFFF0000"/>
      <name val="Calibri"/>
      <family val="2"/>
      <scheme val="minor"/>
    </font>
    <font>
      <b/>
      <sz val="10"/>
      <color indexed="8"/>
      <name val="Calibri"/>
      <family val="2"/>
      <scheme val="minor"/>
    </font>
    <font>
      <b/>
      <i/>
      <sz val="10"/>
      <name val="Calibri"/>
      <family val="2"/>
      <scheme val="minor"/>
    </font>
    <font>
      <u/>
      <sz val="11"/>
      <color theme="10"/>
      <name val="Calibri"/>
      <family val="2"/>
      <scheme val="minor"/>
    </font>
    <font>
      <u/>
      <sz val="11"/>
      <color indexed="12"/>
      <name val="Calibri"/>
      <family val="2"/>
    </font>
    <font>
      <sz val="12"/>
      <name val="宋体"/>
      <charset val="134"/>
    </font>
    <font>
      <u/>
      <sz val="9.35"/>
      <color theme="10"/>
      <name val="Calibri"/>
      <family val="2"/>
    </font>
    <font>
      <b/>
      <u val="singleAccounting"/>
      <sz val="9"/>
      <color indexed="9"/>
      <name val="Arial"/>
      <family val="2"/>
    </font>
    <font>
      <sz val="10"/>
      <color theme="1"/>
      <name val="Arial"/>
      <family val="2"/>
    </font>
    <font>
      <sz val="10"/>
      <color theme="0"/>
      <name val="Arial"/>
      <family val="2"/>
    </font>
    <font>
      <sz val="10"/>
      <color theme="1"/>
      <name val="Arial"/>
    </font>
    <font>
      <sz val="10"/>
      <color theme="0"/>
      <name val="Arial"/>
    </font>
  </fonts>
  <fills count="51">
    <fill>
      <patternFill patternType="none"/>
    </fill>
    <fill>
      <patternFill patternType="gray125"/>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rgb="FFFFFF00"/>
        <bgColor indexed="64"/>
      </patternFill>
    </fill>
    <fill>
      <patternFill patternType="solid">
        <fgColor indexed="8"/>
      </patternFill>
    </fill>
    <fill>
      <patternFill patternType="solid">
        <fgColor indexed="9"/>
        <bgColor indexed="64"/>
      </patternFill>
    </fill>
    <fill>
      <patternFill patternType="solid">
        <fgColor indexed="19"/>
      </patternFill>
    </fill>
    <fill>
      <patternFill patternType="solid">
        <fgColor indexed="54"/>
      </patternFill>
    </fill>
    <fill>
      <patternFill patternType="solid">
        <fgColor indexed="22"/>
        <bgColor indexed="64"/>
      </patternFill>
    </fill>
    <fill>
      <patternFill patternType="solid">
        <fgColor indexed="26"/>
        <bgColor indexed="64"/>
      </patternFill>
    </fill>
    <fill>
      <patternFill patternType="solid">
        <fgColor rgb="FF005A8C"/>
        <bgColor indexed="64"/>
      </patternFill>
    </fill>
    <fill>
      <patternFill patternType="solid">
        <fgColor theme="0"/>
        <bgColor indexed="64"/>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theme="9" tint="-0.249977111117893"/>
        <bgColor indexed="64"/>
      </patternFill>
    </fill>
    <fill>
      <patternFill patternType="solid">
        <fgColor theme="7"/>
        <bgColor indexed="64"/>
      </patternFill>
    </fill>
    <fill>
      <patternFill patternType="solid">
        <fgColor theme="0" tint="-4.9989318521683403E-2"/>
        <bgColor indexed="64"/>
      </patternFill>
    </fill>
    <fill>
      <patternFill patternType="solid">
        <fgColor theme="4"/>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52B964"/>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00"/>
        <bgColor rgb="FF000000"/>
      </patternFill>
    </fill>
    <fill>
      <patternFill patternType="solid">
        <fgColor theme="3" tint="0.79998168889431442"/>
        <bgColor rgb="FF000000"/>
      </patternFill>
    </fill>
    <fill>
      <patternFill patternType="solid">
        <fgColor rgb="FFB5E6FF"/>
        <bgColor indexed="64"/>
      </patternFill>
    </fill>
    <fill>
      <patternFill patternType="solid">
        <fgColor theme="8"/>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8"/>
      </bottom>
      <diagonal/>
    </border>
    <border>
      <left/>
      <right/>
      <top/>
      <bottom style="medium">
        <color indexed="49"/>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bottom/>
      <diagonal/>
    </border>
    <border>
      <left/>
      <right style="thin">
        <color theme="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18">
    <xf numFmtId="171" fontId="0" fillId="0" borderId="0"/>
    <xf numFmtId="43" fontId="1" fillId="0" borderId="0" applyFont="0" applyFill="0" applyBorder="0" applyAlignment="0" applyProtection="0"/>
    <xf numFmtId="171" fontId="2" fillId="0" borderId="0"/>
    <xf numFmtId="171" fontId="2" fillId="3" borderId="0" applyNumberFormat="0" applyBorder="0" applyAlignment="0" applyProtection="0"/>
    <xf numFmtId="171" fontId="2" fillId="4" borderId="0" applyNumberFormat="0" applyBorder="0" applyAlignment="0" applyProtection="0"/>
    <xf numFmtId="171" fontId="2" fillId="5" borderId="0" applyNumberFormat="0" applyBorder="0" applyAlignment="0" applyProtection="0"/>
    <xf numFmtId="171" fontId="2" fillId="6" borderId="0" applyNumberFormat="0" applyBorder="0" applyAlignment="0" applyProtection="0"/>
    <xf numFmtId="171" fontId="2" fillId="7" borderId="0" applyNumberFormat="0" applyBorder="0" applyAlignment="0" applyProtection="0"/>
    <xf numFmtId="171" fontId="2" fillId="8" borderId="0" applyNumberFormat="0" applyBorder="0" applyAlignment="0" applyProtection="0"/>
    <xf numFmtId="171" fontId="2" fillId="9" borderId="0" applyNumberFormat="0" applyBorder="0" applyAlignment="0" applyProtection="0"/>
    <xf numFmtId="171" fontId="2" fillId="10" borderId="0" applyNumberFormat="0" applyBorder="0" applyAlignment="0" applyProtection="0"/>
    <xf numFmtId="171" fontId="2" fillId="11" borderId="0" applyNumberFormat="0" applyBorder="0" applyAlignment="0" applyProtection="0"/>
    <xf numFmtId="171" fontId="2" fillId="6" borderId="0" applyNumberFormat="0" applyBorder="0" applyAlignment="0" applyProtection="0"/>
    <xf numFmtId="171" fontId="2" fillId="9" borderId="0" applyNumberFormat="0" applyBorder="0" applyAlignment="0" applyProtection="0"/>
    <xf numFmtId="171" fontId="2" fillId="12" borderId="0" applyNumberFormat="0" applyBorder="0" applyAlignment="0" applyProtection="0"/>
    <xf numFmtId="171" fontId="6" fillId="13" borderId="0" applyNumberFormat="0" applyBorder="0" applyAlignment="0" applyProtection="0"/>
    <xf numFmtId="171" fontId="6" fillId="10" borderId="0" applyNumberFormat="0" applyBorder="0" applyAlignment="0" applyProtection="0"/>
    <xf numFmtId="171" fontId="6" fillId="11"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16" borderId="0" applyNumberFormat="0" applyBorder="0" applyAlignment="0" applyProtection="0"/>
    <xf numFmtId="171" fontId="6" fillId="17" borderId="0" applyNumberFormat="0" applyBorder="0" applyAlignment="0" applyProtection="0"/>
    <xf numFmtId="171" fontId="6" fillId="18" borderId="0" applyNumberFormat="0" applyBorder="0" applyAlignment="0" applyProtection="0"/>
    <xf numFmtId="171" fontId="6" fillId="19"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7" fillId="4" borderId="0" applyNumberFormat="0" applyBorder="0" applyAlignment="0" applyProtection="0"/>
    <xf numFmtId="171" fontId="8" fillId="21" borderId="3" applyNumberFormat="0" applyAlignment="0" applyProtection="0"/>
    <xf numFmtId="171" fontId="9" fillId="22" borderId="4"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71" fontId="10" fillId="0" borderId="0" applyNumberFormat="0" applyFill="0" applyBorder="0" applyAlignment="0" applyProtection="0"/>
    <xf numFmtId="171" fontId="11" fillId="5" borderId="0" applyNumberFormat="0" applyBorder="0" applyAlignment="0" applyProtection="0"/>
    <xf numFmtId="171" fontId="12" fillId="0" borderId="5" applyNumberFormat="0" applyFill="0" applyAlignment="0" applyProtection="0"/>
    <xf numFmtId="171" fontId="13" fillId="0" borderId="6" applyNumberFormat="0" applyFill="0" applyAlignment="0" applyProtection="0"/>
    <xf numFmtId="171" fontId="14" fillId="0" borderId="7" applyNumberFormat="0" applyFill="0" applyAlignment="0" applyProtection="0"/>
    <xf numFmtId="171" fontId="14" fillId="0" borderId="0" applyNumberFormat="0" applyFill="0" applyBorder="0" applyAlignment="0" applyProtection="0"/>
    <xf numFmtId="171" fontId="15" fillId="0" borderId="0" applyNumberFormat="0" applyFill="0" applyBorder="0" applyAlignment="0" applyProtection="0">
      <alignment vertical="top"/>
      <protection locked="0"/>
    </xf>
    <xf numFmtId="171" fontId="16" fillId="8" borderId="3" applyNumberFormat="0" applyAlignment="0" applyProtection="0"/>
    <xf numFmtId="171" fontId="17" fillId="0" borderId="8" applyNumberFormat="0" applyFill="0" applyAlignment="0" applyProtection="0"/>
    <xf numFmtId="171" fontId="18" fillId="23" borderId="0" applyNumberFormat="0" applyBorder="0" applyAlignment="0" applyProtection="0"/>
    <xf numFmtId="171" fontId="19" fillId="0" borderId="0"/>
    <xf numFmtId="171" fontId="19" fillId="24" borderId="9" applyNumberFormat="0" applyFont="0" applyAlignment="0" applyProtection="0"/>
    <xf numFmtId="171" fontId="20" fillId="21" borderId="10" applyNumberFormat="0" applyAlignment="0" applyProtection="0"/>
    <xf numFmtId="9" fontId="2" fillId="0" borderId="0" applyFont="0" applyFill="0" applyBorder="0" applyAlignment="0" applyProtection="0"/>
    <xf numFmtId="171" fontId="21" fillId="0" borderId="0" applyNumberFormat="0" applyFill="0" applyBorder="0" applyAlignment="0" applyProtection="0"/>
    <xf numFmtId="171" fontId="22" fillId="0" borderId="11" applyNumberFormat="0" applyFill="0" applyAlignment="0" applyProtection="0"/>
    <xf numFmtId="171" fontId="23" fillId="0" borderId="0" applyNumberFormat="0" applyFill="0" applyBorder="0" applyAlignment="0" applyProtection="0"/>
    <xf numFmtId="9" fontId="1" fillId="0" borderId="0" applyFont="0" applyFill="0" applyBorder="0" applyAlignment="0" applyProtection="0"/>
    <xf numFmtId="171" fontId="26" fillId="0" borderId="0" applyNumberFormat="0" applyFill="0" applyBorder="0" applyAlignment="0" applyProtection="0">
      <alignment vertical="top"/>
      <protection locked="0"/>
    </xf>
    <xf numFmtId="171" fontId="19" fillId="0" borderId="0"/>
    <xf numFmtId="171" fontId="27" fillId="21" borderId="0" applyNumberFormat="0" applyBorder="0" applyAlignment="0" applyProtection="0"/>
    <xf numFmtId="171" fontId="27" fillId="8" borderId="0" applyNumberFormat="0" applyBorder="0" applyAlignment="0" applyProtection="0"/>
    <xf numFmtId="171" fontId="27" fillId="24" borderId="0" applyNumberFormat="0" applyBorder="0" applyAlignment="0" applyProtection="0"/>
    <xf numFmtId="171" fontId="27" fillId="21" borderId="0" applyNumberFormat="0" applyBorder="0" applyAlignment="0" applyProtection="0"/>
    <xf numFmtId="171" fontId="27" fillId="7" borderId="0" applyNumberFormat="0" applyBorder="0" applyAlignment="0" applyProtection="0"/>
    <xf numFmtId="171" fontId="27" fillId="8" borderId="0" applyNumberFormat="0" applyBorder="0" applyAlignment="0" applyProtection="0"/>
    <xf numFmtId="171" fontId="27" fillId="27" borderId="0" applyNumberFormat="0" applyBorder="0" applyAlignment="0" applyProtection="0"/>
    <xf numFmtId="171" fontId="27" fillId="10" borderId="0" applyNumberFormat="0" applyBorder="0" applyAlignment="0" applyProtection="0"/>
    <xf numFmtId="171" fontId="27" fillId="23" borderId="0" applyNumberFormat="0" applyBorder="0" applyAlignment="0" applyProtection="0"/>
    <xf numFmtId="171" fontId="27" fillId="27" borderId="0" applyNumberFormat="0" applyBorder="0" applyAlignment="0" applyProtection="0"/>
    <xf numFmtId="171" fontId="27" fillId="9" borderId="0" applyNumberFormat="0" applyBorder="0" applyAlignment="0" applyProtection="0"/>
    <xf numFmtId="171" fontId="27" fillId="8" borderId="0" applyNumberFormat="0" applyBorder="0" applyAlignment="0" applyProtection="0"/>
    <xf numFmtId="171" fontId="6" fillId="15" borderId="0" applyNumberFormat="0" applyBorder="0" applyAlignment="0" applyProtection="0"/>
    <xf numFmtId="171" fontId="6" fillId="10" borderId="0" applyNumberFormat="0" applyBorder="0" applyAlignment="0" applyProtection="0"/>
    <xf numFmtId="171" fontId="6" fillId="23" borderId="0" applyNumberFormat="0" applyBorder="0" applyAlignment="0" applyProtection="0"/>
    <xf numFmtId="171" fontId="6" fillId="27" borderId="0" applyNumberFormat="0" applyBorder="0" applyAlignment="0" applyProtection="0"/>
    <xf numFmtId="171" fontId="6" fillId="15" borderId="0" applyNumberFormat="0" applyBorder="0" applyAlignment="0" applyProtection="0"/>
    <xf numFmtId="171" fontId="6" fillId="8" borderId="0" applyNumberFormat="0" applyBorder="0" applyAlignment="0" applyProtection="0"/>
    <xf numFmtId="171" fontId="11" fillId="5" borderId="0" applyNumberFormat="0" applyBorder="0" applyAlignment="0" applyProtection="0"/>
    <xf numFmtId="171" fontId="8" fillId="21" borderId="3" applyNumberFormat="0" applyAlignment="0" applyProtection="0"/>
    <xf numFmtId="171" fontId="9" fillId="22" borderId="4" applyNumberFormat="0" applyAlignment="0" applyProtection="0"/>
    <xf numFmtId="171" fontId="17" fillId="0" borderId="8" applyNumberFormat="0" applyFill="0" applyAlignment="0" applyProtection="0"/>
    <xf numFmtId="43" fontId="1" fillId="0" borderId="0" applyFont="0" applyFill="0" applyBorder="0" applyAlignment="0" applyProtection="0"/>
    <xf numFmtId="43" fontId="19"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71" fontId="28" fillId="28" borderId="1">
      <alignment horizontal="center" vertical="center" wrapText="1"/>
    </xf>
    <xf numFmtId="171" fontId="29" fillId="0" borderId="0" applyNumberFormat="0" applyFill="0" applyBorder="0" applyAlignment="0" applyProtection="0"/>
    <xf numFmtId="171" fontId="6" fillId="15" borderId="0" applyNumberFormat="0" applyBorder="0" applyAlignment="0" applyProtection="0"/>
    <xf numFmtId="171" fontId="6" fillId="29" borderId="0" applyNumberFormat="0" applyBorder="0" applyAlignment="0" applyProtection="0"/>
    <xf numFmtId="171" fontId="6" fillId="29" borderId="0" applyNumberFormat="0" applyBorder="0" applyAlignment="0" applyProtection="0"/>
    <xf numFmtId="171" fontId="6" fillId="30"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16" fillId="8" borderId="3" applyNumberFormat="0" applyAlignment="0" applyProtection="0"/>
    <xf numFmtId="171" fontId="30" fillId="28" borderId="0" applyFont="0" applyFill="0" applyBorder="0" applyAlignment="0" applyProtection="0"/>
    <xf numFmtId="38" fontId="31" fillId="31" borderId="0" applyNumberFormat="0" applyBorder="0" applyAlignment="0" applyProtection="0"/>
    <xf numFmtId="171" fontId="32" fillId="0" borderId="0" applyNumberFormat="0" applyFill="0" applyBorder="0" applyAlignment="0" applyProtection="0">
      <alignment vertical="top"/>
      <protection locked="0"/>
    </xf>
    <xf numFmtId="171" fontId="15"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1" fontId="34" fillId="0" borderId="0" applyNumberFormat="0" applyFill="0" applyBorder="0" applyAlignment="0" applyProtection="0"/>
    <xf numFmtId="171" fontId="35" fillId="4" borderId="0" applyNumberFormat="0" applyBorder="0" applyAlignment="0" applyProtection="0"/>
    <xf numFmtId="10" fontId="31" fillId="32" borderId="1" applyNumberFormat="0" applyBorder="0" applyAlignment="0" applyProtection="0"/>
    <xf numFmtId="171" fontId="16" fillId="8" borderId="3" applyNumberFormat="0" applyAlignment="0" applyProtection="0"/>
    <xf numFmtId="171" fontId="16" fillId="8" borderId="3" applyNumberFormat="0" applyAlignment="0" applyProtection="0"/>
    <xf numFmtId="171" fontId="16" fillId="8" borderId="3" applyNumberFormat="0" applyAlignment="0" applyProtection="0"/>
    <xf numFmtId="171" fontId="28" fillId="28" borderId="16" applyNumberFormat="0" applyFont="0" applyFill="0" applyAlignment="0">
      <alignment horizontal="center" vertical="center"/>
    </xf>
    <xf numFmtId="167" fontId="19" fillId="0" borderId="0" applyFont="0" applyFill="0" applyBorder="0" applyAlignment="0" applyProtection="0"/>
    <xf numFmtId="168" fontId="36" fillId="0" borderId="0"/>
    <xf numFmtId="171" fontId="1" fillId="0" borderId="0"/>
    <xf numFmtId="171" fontId="37" fillId="0" borderId="0"/>
    <xf numFmtId="171" fontId="1" fillId="0" borderId="0"/>
    <xf numFmtId="171" fontId="1" fillId="0" borderId="0"/>
    <xf numFmtId="171" fontId="19" fillId="0" borderId="0"/>
    <xf numFmtId="171" fontId="38" fillId="0" borderId="0"/>
    <xf numFmtId="171" fontId="30" fillId="24" borderId="20" applyNumberFormat="0" applyFont="0" applyAlignment="0" applyProtection="0"/>
    <xf numFmtId="171" fontId="2" fillId="24" borderId="9" applyNumberFormat="0" applyFont="0" applyAlignment="0" applyProtection="0"/>
    <xf numFmtId="171" fontId="19" fillId="0" borderId="0"/>
    <xf numFmtId="10" fontId="19"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71" fontId="20" fillId="21" borderId="10" applyNumberFormat="0" applyAlignment="0" applyProtection="0"/>
    <xf numFmtId="171" fontId="23" fillId="0" borderId="0" applyNumberFormat="0" applyFill="0" applyBorder="0" applyAlignment="0" applyProtection="0"/>
    <xf numFmtId="171" fontId="10" fillId="0" borderId="0" applyNumberFormat="0" applyFill="0" applyBorder="0" applyAlignment="0" applyProtection="0"/>
    <xf numFmtId="171" fontId="39" fillId="0" borderId="0" applyNumberFormat="0" applyFill="0" applyBorder="0" applyAlignment="0" applyProtection="0"/>
    <xf numFmtId="171" fontId="40" fillId="0" borderId="21" applyNumberFormat="0" applyFill="0" applyAlignment="0" applyProtection="0"/>
    <xf numFmtId="171" fontId="41" fillId="0" borderId="22" applyNumberFormat="0" applyFill="0" applyAlignment="0" applyProtection="0"/>
    <xf numFmtId="171" fontId="29" fillId="0" borderId="23" applyNumberFormat="0" applyFill="0" applyAlignment="0" applyProtection="0"/>
    <xf numFmtId="3" fontId="43" fillId="0" borderId="0"/>
    <xf numFmtId="3" fontId="45" fillId="0" borderId="0" applyNumberFormat="0"/>
    <xf numFmtId="49" fontId="44" fillId="0" borderId="0">
      <alignment horizontal="right"/>
    </xf>
    <xf numFmtId="171" fontId="1" fillId="0" borderId="0"/>
    <xf numFmtId="171" fontId="19" fillId="0" borderId="0"/>
    <xf numFmtId="171" fontId="1" fillId="0" borderId="0"/>
    <xf numFmtId="171" fontId="26" fillId="0" borderId="0" applyNumberFormat="0" applyFill="0" applyBorder="0" applyAlignment="0" applyProtection="0">
      <alignment vertical="top"/>
      <protection locked="0"/>
    </xf>
    <xf numFmtId="171" fontId="37" fillId="35" borderId="0" applyFont="0" applyBorder="0"/>
    <xf numFmtId="0" fontId="1" fillId="0" borderId="0"/>
    <xf numFmtId="0" fontId="19" fillId="0" borderId="0"/>
    <xf numFmtId="0" fontId="1" fillId="0" borderId="0"/>
    <xf numFmtId="164" fontId="1" fillId="0" borderId="0" applyFont="0" applyFill="0" applyBorder="0" applyAlignment="0" applyProtection="0"/>
    <xf numFmtId="171" fontId="1" fillId="0" borderId="0"/>
    <xf numFmtId="0" fontId="19" fillId="0" borderId="0"/>
    <xf numFmtId="0" fontId="1"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2" fillId="3" borderId="0" applyNumberFormat="0" applyBorder="0" applyAlignment="0" applyProtection="0"/>
    <xf numFmtId="9" fontId="1" fillId="0" borderId="0" applyFont="0" applyFill="0" applyBorder="0" applyAlignment="0" applyProtection="0"/>
    <xf numFmtId="171" fontId="1" fillId="0" borderId="0"/>
    <xf numFmtId="0" fontId="1" fillId="0" borderId="0"/>
    <xf numFmtId="0" fontId="19" fillId="0" borderId="0"/>
    <xf numFmtId="179" fontId="19" fillId="0" borderId="0"/>
    <xf numFmtId="0" fontId="6" fillId="10" borderId="0" applyNumberFormat="0" applyBorder="0" applyAlignment="0" applyProtection="0"/>
    <xf numFmtId="9" fontId="37" fillId="0" borderId="0" applyFont="0" applyFill="0" applyBorder="0" applyAlignment="0" applyProtection="0"/>
    <xf numFmtId="171" fontId="19" fillId="0" borderId="0"/>
    <xf numFmtId="171" fontId="1" fillId="0" borderId="0"/>
    <xf numFmtId="0" fontId="1" fillId="0" borderId="0"/>
    <xf numFmtId="0" fontId="1" fillId="0" borderId="0"/>
    <xf numFmtId="0" fontId="6" fillId="15" borderId="0" applyNumberFormat="0" applyBorder="0" applyAlignment="0" applyProtection="0"/>
    <xf numFmtId="9" fontId="2" fillId="0" borderId="0" applyFont="0" applyFill="0" applyBorder="0" applyAlignment="0" applyProtection="0"/>
    <xf numFmtId="0" fontId="1" fillId="0" borderId="0"/>
    <xf numFmtId="164"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71" fontId="26" fillId="0" borderId="0" applyNumberFormat="0" applyFill="0" applyBorder="0" applyAlignment="0" applyProtection="0">
      <alignment vertical="top"/>
      <protection locked="0"/>
    </xf>
    <xf numFmtId="0" fontId="1" fillId="0" borderId="0"/>
    <xf numFmtId="0" fontId="1" fillId="0" borderId="0"/>
    <xf numFmtId="0" fontId="1" fillId="0" borderId="0"/>
    <xf numFmtId="171" fontId="19" fillId="0" borderId="0"/>
    <xf numFmtId="0" fontId="19" fillId="0" borderId="0"/>
    <xf numFmtId="171" fontId="1" fillId="0" borderId="0"/>
    <xf numFmtId="0" fontId="1" fillId="0" borderId="0"/>
    <xf numFmtId="0" fontId="1" fillId="0" borderId="0"/>
    <xf numFmtId="9" fontId="2" fillId="0" borderId="0" applyFont="0" applyFill="0" applyBorder="0" applyAlignment="0" applyProtection="0"/>
    <xf numFmtId="171" fontId="1" fillId="0" borderId="0"/>
    <xf numFmtId="171" fontId="1" fillId="0" borderId="0"/>
    <xf numFmtId="0" fontId="1" fillId="0" borderId="0"/>
    <xf numFmtId="171" fontId="1" fillId="0" borderId="0"/>
    <xf numFmtId="0" fontId="92" fillId="0" borderId="0" applyNumberFormat="0" applyFill="0" applyBorder="0" applyAlignment="0" applyProtection="0">
      <alignment vertical="top"/>
      <protection locked="0"/>
    </xf>
    <xf numFmtId="171" fontId="19" fillId="0" borderId="0"/>
    <xf numFmtId="0" fontId="33" fillId="0" borderId="0" applyNumberFormat="0" applyFill="0" applyBorder="0" applyAlignment="0" applyProtection="0">
      <alignment vertical="top"/>
      <protection locked="0"/>
    </xf>
    <xf numFmtId="171" fontId="1" fillId="0" borderId="0"/>
    <xf numFmtId="171" fontId="1" fillId="0" borderId="0"/>
    <xf numFmtId="171" fontId="1" fillId="0" borderId="0"/>
    <xf numFmtId="171" fontId="1" fillId="0" borderId="0"/>
    <xf numFmtId="0" fontId="1" fillId="0" borderId="0"/>
    <xf numFmtId="0" fontId="1" fillId="0" borderId="0"/>
    <xf numFmtId="0" fontId="37" fillId="0" borderId="0"/>
    <xf numFmtId="0" fontId="40" fillId="0" borderId="21" applyNumberFormat="0" applyFill="0" applyAlignment="0" applyProtection="0"/>
    <xf numFmtId="0" fontId="22" fillId="0" borderId="11" applyNumberFormat="0" applyFill="0" applyAlignment="0" applyProtection="0"/>
    <xf numFmtId="0" fontId="21" fillId="0" borderId="0" applyNumberFormat="0" applyFill="0" applyBorder="0" applyAlignment="0" applyProtection="0"/>
    <xf numFmtId="0" fontId="30" fillId="24" borderId="20" applyNumberFormat="0" applyFont="0" applyAlignment="0" applyProtection="0"/>
    <xf numFmtId="0" fontId="23" fillId="0" borderId="0" applyNumberFormat="0" applyFill="0" applyBorder="0" applyAlignment="0" applyProtection="0"/>
    <xf numFmtId="0" fontId="17" fillId="0" borderId="8" applyNumberFormat="0" applyFill="0" applyAlignment="0" applyProtection="0"/>
    <xf numFmtId="0" fontId="6" fillId="15" borderId="0" applyNumberFormat="0" applyBorder="0" applyAlignment="0" applyProtection="0"/>
    <xf numFmtId="0" fontId="16" fillId="8" borderId="3" applyNumberFormat="0" applyAlignment="0" applyProtection="0"/>
    <xf numFmtId="0" fontId="28" fillId="28" borderId="16" applyNumberFormat="0" applyFont="0" applyFill="0" applyAlignment="0">
      <alignment horizontal="center" vertical="center"/>
    </xf>
    <xf numFmtId="0" fontId="6" fillId="13" borderId="0" applyNumberFormat="0" applyBorder="0" applyAlignment="0" applyProtection="0"/>
    <xf numFmtId="0" fontId="27" fillId="9"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2" fillId="5" borderId="0" applyNumberFormat="0" applyBorder="0" applyAlignment="0" applyProtection="0"/>
    <xf numFmtId="0" fontId="19" fillId="0" borderId="0"/>
    <xf numFmtId="0" fontId="2" fillId="4" borderId="0" applyNumberFormat="0" applyBorder="0" applyAlignment="0" applyProtection="0"/>
    <xf numFmtId="0" fontId="27" fillId="27" borderId="0" applyNumberFormat="0" applyBorder="0" applyAlignment="0" applyProtection="0"/>
    <xf numFmtId="0" fontId="2" fillId="3" borderId="0" applyNumberFormat="0" applyBorder="0" applyAlignment="0" applyProtection="0"/>
    <xf numFmtId="0" fontId="39" fillId="0" borderId="0" applyNumberFormat="0" applyFill="0" applyBorder="0" applyAlignment="0" applyProtection="0"/>
    <xf numFmtId="0" fontId="29" fillId="0" borderId="23" applyNumberFormat="0" applyFill="0" applyAlignment="0" applyProtection="0"/>
    <xf numFmtId="0" fontId="2" fillId="12" borderId="0" applyNumberFormat="0" applyBorder="0" applyAlignment="0" applyProtection="0"/>
    <xf numFmtId="0" fontId="6" fillId="19" borderId="0" applyNumberFormat="0" applyBorder="0" applyAlignment="0" applyProtection="0"/>
    <xf numFmtId="0" fontId="23" fillId="0" borderId="0" applyNumberFormat="0" applyFill="0" applyBorder="0" applyAlignment="0" applyProtection="0"/>
    <xf numFmtId="0" fontId="41" fillId="0" borderId="22" applyNumberFormat="0" applyFill="0" applyAlignment="0" applyProtection="0"/>
    <xf numFmtId="0" fontId="12" fillId="0" borderId="5" applyNumberFormat="0" applyFill="0" applyAlignment="0" applyProtection="0"/>
    <xf numFmtId="0" fontId="2" fillId="8" borderId="0" applyNumberFormat="0" applyBorder="0" applyAlignment="0" applyProtection="0"/>
    <xf numFmtId="0" fontId="10" fillId="0" borderId="0" applyNumberFormat="0" applyFill="0" applyBorder="0" applyAlignment="0" applyProtection="0"/>
    <xf numFmtId="0" fontId="2" fillId="24" borderId="9" applyNumberFormat="0" applyFont="0" applyAlignment="0" applyProtection="0"/>
    <xf numFmtId="0" fontId="20" fillId="21" borderId="10" applyNumberFormat="0" applyAlignment="0" applyProtection="0"/>
    <xf numFmtId="0" fontId="91" fillId="24" borderId="9" applyNumberFormat="0" applyFont="0" applyAlignment="0" applyProtection="0"/>
    <xf numFmtId="0" fontId="2" fillId="11" borderId="0" applyNumberFormat="0" applyBorder="0" applyAlignment="0" applyProtection="0"/>
    <xf numFmtId="0" fontId="16" fillId="8" borderId="3" applyNumberFormat="0" applyAlignment="0" applyProtection="0"/>
    <xf numFmtId="0" fontId="16" fillId="8" borderId="3" applyNumberFormat="0" applyAlignment="0" applyProtection="0"/>
    <xf numFmtId="0" fontId="1" fillId="0" borderId="0"/>
    <xf numFmtId="0" fontId="18"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6" fillId="8" borderId="3" applyNumberFormat="0" applyAlignment="0" applyProtection="0"/>
    <xf numFmtId="0" fontId="1" fillId="0" borderId="0"/>
    <xf numFmtId="0" fontId="26" fillId="0" borderId="0" applyNumberFormat="0" applyFill="0" applyBorder="0" applyAlignment="0" applyProtection="0">
      <alignment vertical="top"/>
      <protection locked="0"/>
    </xf>
    <xf numFmtId="0" fontId="2" fillId="7" borderId="0" applyNumberFormat="0" applyBorder="0" applyAlignment="0" applyProtection="0"/>
    <xf numFmtId="0" fontId="27" fillId="8" borderId="0" applyNumberFormat="0" applyBorder="0" applyAlignment="0" applyProtection="0"/>
    <xf numFmtId="0" fontId="27" fillId="24" borderId="0" applyNumberFormat="0" applyBorder="0" applyAlignment="0" applyProtection="0"/>
    <xf numFmtId="0" fontId="2" fillId="10"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2" fillId="6"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9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4" borderId="0" applyNumberFormat="0" applyBorder="0" applyAlignment="0" applyProtection="0"/>
    <xf numFmtId="0" fontId="27" fillId="23" borderId="0" applyNumberFormat="0" applyBorder="0" applyAlignment="0" applyProtection="0"/>
    <xf numFmtId="175" fontId="30" fillId="28" borderId="0" applyFont="0" applyFill="0" applyBorder="0" applyAlignment="0" applyProtection="0"/>
    <xf numFmtId="0" fontId="17" fillId="0" borderId="8" applyNumberFormat="0" applyFill="0" applyAlignment="0" applyProtection="0"/>
    <xf numFmtId="0" fontId="27" fillId="21" borderId="0" applyNumberFormat="0" applyBorder="0" applyAlignment="0" applyProtection="0"/>
    <xf numFmtId="0" fontId="27" fillId="7" borderId="0" applyNumberFormat="0" applyBorder="0" applyAlignment="0" applyProtection="0"/>
    <xf numFmtId="171" fontId="1" fillId="0" borderId="0"/>
    <xf numFmtId="0" fontId="27" fillId="27" borderId="0" applyNumberFormat="0" applyBorder="0" applyAlignment="0" applyProtection="0"/>
    <xf numFmtId="0" fontId="8" fillId="21" borderId="3" applyNumberFormat="0" applyAlignment="0" applyProtection="0"/>
    <xf numFmtId="0" fontId="20" fillId="21" borderId="10" applyNumberFormat="0" applyAlignment="0" applyProtection="0"/>
    <xf numFmtId="0" fontId="6" fillId="29" borderId="0" applyNumberFormat="0" applyBorder="0" applyAlignment="0" applyProtection="0"/>
    <xf numFmtId="0" fontId="6" fillId="15" borderId="0" applyNumberFormat="0" applyBorder="0" applyAlignment="0" applyProtection="0"/>
    <xf numFmtId="0" fontId="11" fillId="5" borderId="0" applyNumberFormat="0" applyBorder="0" applyAlignment="0" applyProtection="0"/>
    <xf numFmtId="0" fontId="16" fillId="8" borderId="3" applyNumberFormat="0" applyAlignment="0" applyProtection="0"/>
    <xf numFmtId="0" fontId="9" fillId="22" borderId="4" applyNumberFormat="0" applyAlignment="0" applyProtection="0"/>
    <xf numFmtId="0" fontId="10" fillId="0" borderId="0" applyNumberFormat="0" applyFill="0" applyBorder="0" applyAlignment="0" applyProtection="0"/>
    <xf numFmtId="0" fontId="28" fillId="28" borderId="1">
      <alignment horizontal="center" vertical="center" wrapText="1"/>
    </xf>
    <xf numFmtId="0" fontId="6" fillId="15"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10" borderId="0" applyNumberFormat="0" applyBorder="0" applyAlignment="0" applyProtection="0"/>
    <xf numFmtId="0" fontId="2" fillId="9" borderId="0" applyNumberFormat="0" applyBorder="0" applyAlignment="0" applyProtection="0"/>
    <xf numFmtId="0" fontId="8" fillId="21" borderId="3" applyNumberFormat="0" applyAlignment="0" applyProtection="0"/>
    <xf numFmtId="0" fontId="6" fillId="18" borderId="0" applyNumberFormat="0" applyBorder="0" applyAlignment="0" applyProtection="0"/>
    <xf numFmtId="0" fontId="6" fillId="30" borderId="0" applyNumberFormat="0" applyBorder="0" applyAlignment="0" applyProtection="0"/>
    <xf numFmtId="0" fontId="2" fillId="6" borderId="0" applyNumberFormat="0" applyBorder="0" applyAlignment="0" applyProtection="0"/>
    <xf numFmtId="0" fontId="6" fillId="23" borderId="0" applyNumberFormat="0" applyBorder="0" applyAlignment="0" applyProtection="0"/>
    <xf numFmtId="0" fontId="27" fillId="8" borderId="0" applyNumberFormat="0" applyBorder="0" applyAlignment="0" applyProtection="0"/>
    <xf numFmtId="0" fontId="29" fillId="0" borderId="0" applyNumberFormat="0" applyFill="0" applyBorder="0" applyAlignment="0" applyProtection="0"/>
    <xf numFmtId="0" fontId="6" fillId="27" borderId="0" applyNumberFormat="0" applyBorder="0" applyAlignment="0" applyProtection="0"/>
    <xf numFmtId="0" fontId="2" fillId="9" borderId="0" applyNumberFormat="0" applyBorder="0" applyAlignment="0" applyProtection="0"/>
    <xf numFmtId="0" fontId="6" fillId="8" borderId="0" applyNumberFormat="0" applyBorder="0" applyAlignment="0" applyProtection="0"/>
    <xf numFmtId="0" fontId="6" fillId="16" borderId="0" applyNumberFormat="0" applyBorder="0" applyAlignment="0" applyProtection="0"/>
    <xf numFmtId="0" fontId="9" fillId="22" borderId="4" applyNumberFormat="0" applyAlignment="0" applyProtection="0"/>
    <xf numFmtId="0" fontId="6" fillId="20" borderId="0" applyNumberFormat="0" applyBorder="0" applyAlignment="0" applyProtection="0"/>
    <xf numFmtId="0" fontId="6" fillId="10" borderId="0" applyNumberFormat="0" applyBorder="0" applyAlignment="0" applyProtection="0"/>
    <xf numFmtId="0" fontId="6" fillId="29" borderId="0" applyNumberFormat="0" applyBorder="0" applyAlignment="0" applyProtection="0"/>
    <xf numFmtId="0" fontId="6" fillId="14" borderId="0" applyNumberFormat="0" applyBorder="0" applyAlignment="0" applyProtection="0"/>
    <xf numFmtId="0" fontId="11" fillId="5" borderId="0" applyNumberFormat="0" applyBorder="0" applyAlignment="0" applyProtection="0"/>
    <xf numFmtId="171" fontId="1" fillId="0" borderId="0"/>
    <xf numFmtId="0" fontId="89" fillId="0" borderId="0" applyNumberFormat="0" applyFill="0" applyBorder="0" applyAlignment="0" applyProtection="0"/>
    <xf numFmtId="9" fontId="1" fillId="0" borderId="0" applyFont="0" applyFill="0" applyBorder="0" applyAlignment="0" applyProtection="0"/>
    <xf numFmtId="171" fontId="2" fillId="8" borderId="0" applyNumberFormat="0" applyBorder="0" applyAlignment="0" applyProtection="0"/>
    <xf numFmtId="171" fontId="2" fillId="5" borderId="0" applyNumberFormat="0" applyBorder="0" applyAlignment="0" applyProtection="0"/>
    <xf numFmtId="171" fontId="2" fillId="10" borderId="0" applyNumberFormat="0" applyBorder="0" applyAlignment="0" applyProtection="0"/>
    <xf numFmtId="171" fontId="2" fillId="7" borderId="0" applyNumberFormat="0" applyBorder="0" applyAlignment="0" applyProtection="0"/>
    <xf numFmtId="171" fontId="1" fillId="0" borderId="0"/>
    <xf numFmtId="171" fontId="2" fillId="9" borderId="0" applyNumberFormat="0" applyBorder="0" applyAlignment="0" applyProtection="0"/>
    <xf numFmtId="171" fontId="2" fillId="4" borderId="0" applyNumberFormat="0" applyBorder="0" applyAlignment="0" applyProtection="0"/>
    <xf numFmtId="171" fontId="2" fillId="3" borderId="0" applyNumberFormat="0" applyBorder="0" applyAlignment="0" applyProtection="0"/>
    <xf numFmtId="171" fontId="2" fillId="11" borderId="0" applyNumberFormat="0" applyBorder="0" applyAlignment="0" applyProtection="0"/>
    <xf numFmtId="171" fontId="2" fillId="6" borderId="0" applyNumberFormat="0" applyBorder="0" applyAlignment="0" applyProtection="0"/>
    <xf numFmtId="171" fontId="2" fillId="6" borderId="0" applyNumberFormat="0" applyBorder="0" applyAlignment="0" applyProtection="0"/>
    <xf numFmtId="171" fontId="2" fillId="9" borderId="0" applyNumberFormat="0" applyBorder="0" applyAlignment="0" applyProtection="0"/>
    <xf numFmtId="171" fontId="2" fillId="12" borderId="0" applyNumberFormat="0" applyBorder="0" applyAlignment="0" applyProtection="0"/>
    <xf numFmtId="171" fontId="6" fillId="13" borderId="0" applyNumberFormat="0" applyBorder="0" applyAlignment="0" applyProtection="0"/>
    <xf numFmtId="171" fontId="6" fillId="10" borderId="0" applyNumberFormat="0" applyBorder="0" applyAlignment="0" applyProtection="0"/>
    <xf numFmtId="171" fontId="6" fillId="11"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16" borderId="0" applyNumberFormat="0" applyBorder="0" applyAlignment="0" applyProtection="0"/>
    <xf numFmtId="171" fontId="6" fillId="17" borderId="0" applyNumberFormat="0" applyBorder="0" applyAlignment="0" applyProtection="0"/>
    <xf numFmtId="171" fontId="6" fillId="18" borderId="0" applyNumberFormat="0" applyBorder="0" applyAlignment="0" applyProtection="0"/>
    <xf numFmtId="171" fontId="6" fillId="19"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7" fillId="4" borderId="0" applyNumberFormat="0" applyBorder="0" applyAlignment="0" applyProtection="0"/>
    <xf numFmtId="171" fontId="8" fillId="21" borderId="3" applyNumberFormat="0" applyAlignment="0" applyProtection="0"/>
    <xf numFmtId="171" fontId="9" fillId="22" borderId="4" applyNumberFormat="0" applyAlignment="0" applyProtection="0"/>
    <xf numFmtId="171" fontId="10" fillId="0" borderId="0" applyNumberFormat="0" applyFill="0" applyBorder="0" applyAlignment="0" applyProtection="0"/>
    <xf numFmtId="171" fontId="11" fillId="5" borderId="0" applyNumberFormat="0" applyBorder="0" applyAlignment="0" applyProtection="0"/>
    <xf numFmtId="171" fontId="12" fillId="0" borderId="5" applyNumberFormat="0" applyFill="0" applyAlignment="0" applyProtection="0"/>
    <xf numFmtId="171" fontId="13" fillId="0" borderId="6" applyNumberFormat="0" applyFill="0" applyAlignment="0" applyProtection="0"/>
    <xf numFmtId="171" fontId="14" fillId="0" borderId="7" applyNumberFormat="0" applyFill="0" applyAlignment="0" applyProtection="0"/>
    <xf numFmtId="171" fontId="14" fillId="0" borderId="0" applyNumberFormat="0" applyFill="0" applyBorder="0" applyAlignment="0" applyProtection="0"/>
    <xf numFmtId="171" fontId="15" fillId="0" borderId="0" applyNumberFormat="0" applyFill="0" applyBorder="0" applyAlignment="0" applyProtection="0">
      <alignment vertical="top"/>
      <protection locked="0"/>
    </xf>
    <xf numFmtId="171" fontId="16" fillId="8" borderId="3" applyNumberFormat="0" applyAlignment="0" applyProtection="0"/>
    <xf numFmtId="171" fontId="17" fillId="0" borderId="8" applyNumberFormat="0" applyFill="0" applyAlignment="0" applyProtection="0"/>
    <xf numFmtId="171" fontId="18" fillId="23" borderId="0" applyNumberFormat="0" applyBorder="0" applyAlignment="0" applyProtection="0"/>
    <xf numFmtId="171" fontId="19" fillId="0" borderId="0"/>
    <xf numFmtId="171" fontId="19" fillId="24" borderId="9" applyNumberFormat="0" applyFont="0" applyAlignment="0" applyProtection="0"/>
    <xf numFmtId="171" fontId="20" fillId="21" borderId="10" applyNumberFormat="0" applyAlignment="0" applyProtection="0"/>
    <xf numFmtId="171" fontId="21" fillId="0" borderId="0" applyNumberFormat="0" applyFill="0" applyBorder="0" applyAlignment="0" applyProtection="0"/>
    <xf numFmtId="171" fontId="22" fillId="0" borderId="11" applyNumberFormat="0" applyFill="0" applyAlignment="0" applyProtection="0"/>
    <xf numFmtId="171" fontId="23" fillId="0" borderId="0" applyNumberFormat="0" applyFill="0" applyBorder="0" applyAlignment="0" applyProtection="0"/>
    <xf numFmtId="171" fontId="26" fillId="0" borderId="0" applyNumberFormat="0" applyFill="0" applyBorder="0" applyAlignment="0" applyProtection="0">
      <alignment vertical="top"/>
      <protection locked="0"/>
    </xf>
    <xf numFmtId="171" fontId="19" fillId="0" borderId="0"/>
    <xf numFmtId="171" fontId="27" fillId="21" borderId="0" applyNumberFormat="0" applyBorder="0" applyAlignment="0" applyProtection="0"/>
    <xf numFmtId="171" fontId="27" fillId="8" borderId="0" applyNumberFormat="0" applyBorder="0" applyAlignment="0" applyProtection="0"/>
    <xf numFmtId="171" fontId="27" fillId="24" borderId="0" applyNumberFormat="0" applyBorder="0" applyAlignment="0" applyProtection="0"/>
    <xf numFmtId="171" fontId="27" fillId="21" borderId="0" applyNumberFormat="0" applyBorder="0" applyAlignment="0" applyProtection="0"/>
    <xf numFmtId="171" fontId="27" fillId="7" borderId="0" applyNumberFormat="0" applyBorder="0" applyAlignment="0" applyProtection="0"/>
    <xf numFmtId="171" fontId="27" fillId="8" borderId="0" applyNumberFormat="0" applyBorder="0" applyAlignment="0" applyProtection="0"/>
    <xf numFmtId="171" fontId="27" fillId="27" borderId="0" applyNumberFormat="0" applyBorder="0" applyAlignment="0" applyProtection="0"/>
    <xf numFmtId="171" fontId="27" fillId="10" borderId="0" applyNumberFormat="0" applyBorder="0" applyAlignment="0" applyProtection="0"/>
    <xf numFmtId="171" fontId="27" fillId="23" borderId="0" applyNumberFormat="0" applyBorder="0" applyAlignment="0" applyProtection="0"/>
    <xf numFmtId="171" fontId="27" fillId="27" borderId="0" applyNumberFormat="0" applyBorder="0" applyAlignment="0" applyProtection="0"/>
    <xf numFmtId="171" fontId="27" fillId="9" borderId="0" applyNumberFormat="0" applyBorder="0" applyAlignment="0" applyProtection="0"/>
    <xf numFmtId="171" fontId="27" fillId="8" borderId="0" applyNumberFormat="0" applyBorder="0" applyAlignment="0" applyProtection="0"/>
    <xf numFmtId="171" fontId="6" fillId="15" borderId="0" applyNumberFormat="0" applyBorder="0" applyAlignment="0" applyProtection="0"/>
    <xf numFmtId="171" fontId="6" fillId="10" borderId="0" applyNumberFormat="0" applyBorder="0" applyAlignment="0" applyProtection="0"/>
    <xf numFmtId="171" fontId="6" fillId="23" borderId="0" applyNumberFormat="0" applyBorder="0" applyAlignment="0" applyProtection="0"/>
    <xf numFmtId="171" fontId="6" fillId="27" borderId="0" applyNumberFormat="0" applyBorder="0" applyAlignment="0" applyProtection="0"/>
    <xf numFmtId="171" fontId="6" fillId="15" borderId="0" applyNumberFormat="0" applyBorder="0" applyAlignment="0" applyProtection="0"/>
    <xf numFmtId="171" fontId="6" fillId="8" borderId="0" applyNumberFormat="0" applyBorder="0" applyAlignment="0" applyProtection="0"/>
    <xf numFmtId="171" fontId="11" fillId="5" borderId="0" applyNumberFormat="0" applyBorder="0" applyAlignment="0" applyProtection="0"/>
    <xf numFmtId="171" fontId="8" fillId="21" borderId="3" applyNumberFormat="0" applyAlignment="0" applyProtection="0"/>
    <xf numFmtId="171" fontId="9" fillId="22" borderId="4" applyNumberFormat="0" applyAlignment="0" applyProtection="0"/>
    <xf numFmtId="171" fontId="17" fillId="0" borderId="8" applyNumberFormat="0" applyFill="0" applyAlignment="0" applyProtection="0"/>
    <xf numFmtId="171" fontId="28" fillId="28" borderId="1">
      <alignment horizontal="center" vertical="center" wrapText="1"/>
    </xf>
    <xf numFmtId="171" fontId="29" fillId="0" borderId="0" applyNumberFormat="0" applyFill="0" applyBorder="0" applyAlignment="0" applyProtection="0"/>
    <xf numFmtId="171" fontId="6" fillId="15" borderId="0" applyNumberFormat="0" applyBorder="0" applyAlignment="0" applyProtection="0"/>
    <xf numFmtId="171" fontId="6" fillId="29" borderId="0" applyNumberFormat="0" applyBorder="0" applyAlignment="0" applyProtection="0"/>
    <xf numFmtId="171" fontId="6" fillId="29" borderId="0" applyNumberFormat="0" applyBorder="0" applyAlignment="0" applyProtection="0"/>
    <xf numFmtId="171" fontId="6" fillId="30"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16" fillId="8" borderId="3" applyNumberFormat="0" applyAlignment="0" applyProtection="0"/>
    <xf numFmtId="171" fontId="30" fillId="28" borderId="0" applyFont="0" applyFill="0" applyBorder="0" applyAlignment="0" applyProtection="0"/>
    <xf numFmtId="171" fontId="15"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1" fontId="34" fillId="0" borderId="0" applyNumberFormat="0" applyFill="0" applyBorder="0" applyAlignment="0" applyProtection="0"/>
    <xf numFmtId="171" fontId="35" fillId="4" borderId="0" applyNumberFormat="0" applyBorder="0" applyAlignment="0" applyProtection="0"/>
    <xf numFmtId="171" fontId="16" fillId="8" borderId="3" applyNumberFormat="0" applyAlignment="0" applyProtection="0"/>
    <xf numFmtId="171" fontId="16" fillId="8" borderId="3" applyNumberFormat="0" applyAlignment="0" applyProtection="0"/>
    <xf numFmtId="171" fontId="16" fillId="8" borderId="3" applyNumberFormat="0" applyAlignment="0" applyProtection="0"/>
    <xf numFmtId="171" fontId="28" fillId="28" borderId="16" applyNumberFormat="0" applyFont="0" applyFill="0" applyAlignment="0">
      <alignment horizontal="center" vertical="center"/>
    </xf>
    <xf numFmtId="171" fontId="1" fillId="0" borderId="0"/>
    <xf numFmtId="171" fontId="37" fillId="0" borderId="0"/>
    <xf numFmtId="171" fontId="1" fillId="0" borderId="0"/>
    <xf numFmtId="171" fontId="1" fillId="0" borderId="0"/>
    <xf numFmtId="171" fontId="19" fillId="0" borderId="0"/>
    <xf numFmtId="171" fontId="30" fillId="24" borderId="20" applyNumberFormat="0" applyFont="0" applyAlignment="0" applyProtection="0"/>
    <xf numFmtId="171" fontId="2" fillId="24" borderId="9" applyNumberFormat="0" applyFont="0" applyAlignment="0" applyProtection="0"/>
    <xf numFmtId="171" fontId="1" fillId="0" borderId="0"/>
    <xf numFmtId="171" fontId="20" fillId="21" borderId="10" applyNumberFormat="0" applyAlignment="0" applyProtection="0"/>
    <xf numFmtId="171" fontId="23" fillId="0" borderId="0" applyNumberFormat="0" applyFill="0" applyBorder="0" applyAlignment="0" applyProtection="0"/>
    <xf numFmtId="171" fontId="10" fillId="0" borderId="0" applyNumberFormat="0" applyFill="0" applyBorder="0" applyAlignment="0" applyProtection="0"/>
    <xf numFmtId="171" fontId="39" fillId="0" borderId="0" applyNumberFormat="0" applyFill="0" applyBorder="0" applyAlignment="0" applyProtection="0"/>
    <xf numFmtId="171" fontId="40" fillId="0" borderId="21" applyNumberFormat="0" applyFill="0" applyAlignment="0" applyProtection="0"/>
    <xf numFmtId="171" fontId="41" fillId="0" borderId="22" applyNumberFormat="0" applyFill="0" applyAlignment="0" applyProtection="0"/>
    <xf numFmtId="171" fontId="29" fillId="0" borderId="23" applyNumberFormat="0" applyFill="0" applyAlignment="0" applyProtection="0"/>
    <xf numFmtId="171" fontId="26" fillId="0" borderId="0" applyNumberFormat="0" applyFill="0" applyBorder="0" applyAlignment="0" applyProtection="0">
      <alignment vertical="top"/>
      <protection locked="0"/>
    </xf>
    <xf numFmtId="9" fontId="2" fillId="0" borderId="0" applyFont="0" applyFill="0" applyBorder="0" applyAlignment="0" applyProtection="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9" fillId="0" borderId="0" applyFont="0" applyFill="0" applyBorder="0" applyAlignment="0" applyProtection="0"/>
    <xf numFmtId="164" fontId="19" fillId="0" borderId="0" applyFont="0" applyFill="0" applyBorder="0" applyAlignment="0" applyProtection="0"/>
    <xf numFmtId="164" fontId="37" fillId="0" borderId="0" applyFont="0" applyFill="0" applyBorder="0" applyAlignment="0" applyProtection="0"/>
    <xf numFmtId="0" fontId="1" fillId="0" borderId="0"/>
    <xf numFmtId="0" fontId="37" fillId="0" borderId="0"/>
    <xf numFmtId="171" fontId="2" fillId="4" borderId="0" applyNumberFormat="0" applyBorder="0" applyAlignment="0" applyProtection="0"/>
    <xf numFmtId="171" fontId="2" fillId="5" borderId="0" applyNumberFormat="0" applyBorder="0" applyAlignment="0" applyProtection="0"/>
    <xf numFmtId="171" fontId="2" fillId="6" borderId="0" applyNumberFormat="0" applyBorder="0" applyAlignment="0" applyProtection="0"/>
    <xf numFmtId="171" fontId="2" fillId="7" borderId="0" applyNumberFormat="0" applyBorder="0" applyAlignment="0" applyProtection="0"/>
    <xf numFmtId="171" fontId="2" fillId="8" borderId="0" applyNumberFormat="0" applyBorder="0" applyAlignment="0" applyProtection="0"/>
    <xf numFmtId="171" fontId="2" fillId="9" borderId="0" applyNumberFormat="0" applyBorder="0" applyAlignment="0" applyProtection="0"/>
    <xf numFmtId="171" fontId="2" fillId="10" borderId="0" applyNumberFormat="0" applyBorder="0" applyAlignment="0" applyProtection="0"/>
    <xf numFmtId="171" fontId="2" fillId="11" borderId="0" applyNumberFormat="0" applyBorder="0" applyAlignment="0" applyProtection="0"/>
    <xf numFmtId="171" fontId="2" fillId="6" borderId="0" applyNumberFormat="0" applyBorder="0" applyAlignment="0" applyProtection="0"/>
    <xf numFmtId="171" fontId="2" fillId="9" borderId="0" applyNumberFormat="0" applyBorder="0" applyAlignment="0" applyProtection="0"/>
    <xf numFmtId="171" fontId="2" fillId="12" borderId="0" applyNumberFormat="0" applyBorder="0" applyAlignment="0" applyProtection="0"/>
    <xf numFmtId="171" fontId="6" fillId="13" borderId="0" applyNumberFormat="0" applyBorder="0" applyAlignment="0" applyProtection="0"/>
    <xf numFmtId="171" fontId="6" fillId="10" borderId="0" applyNumberFormat="0" applyBorder="0" applyAlignment="0" applyProtection="0"/>
    <xf numFmtId="171" fontId="6" fillId="11"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16" borderId="0" applyNumberFormat="0" applyBorder="0" applyAlignment="0" applyProtection="0"/>
    <xf numFmtId="171" fontId="6" fillId="17" borderId="0" applyNumberFormat="0" applyBorder="0" applyAlignment="0" applyProtection="0"/>
    <xf numFmtId="171" fontId="6" fillId="18" borderId="0" applyNumberFormat="0" applyBorder="0" applyAlignment="0" applyProtection="0"/>
    <xf numFmtId="171" fontId="6" fillId="19" borderId="0" applyNumberFormat="0" applyBorder="0" applyAlignment="0" applyProtection="0"/>
    <xf numFmtId="171" fontId="6" fillId="14"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7" fillId="4" borderId="0" applyNumberFormat="0" applyBorder="0" applyAlignment="0" applyProtection="0"/>
    <xf numFmtId="171" fontId="8" fillId="21" borderId="3" applyNumberFormat="0" applyAlignment="0" applyProtection="0"/>
    <xf numFmtId="171" fontId="9" fillId="22" borderId="4" applyNumberFormat="0" applyAlignment="0" applyProtection="0"/>
    <xf numFmtId="164" fontId="1" fillId="0" borderId="0" applyFont="0" applyFill="0" applyBorder="0" applyAlignment="0" applyProtection="0"/>
    <xf numFmtId="171" fontId="10" fillId="0" borderId="0" applyNumberFormat="0" applyFill="0" applyBorder="0" applyAlignment="0" applyProtection="0"/>
    <xf numFmtId="171" fontId="11" fillId="5" borderId="0" applyNumberFormat="0" applyBorder="0" applyAlignment="0" applyProtection="0"/>
    <xf numFmtId="171" fontId="12" fillId="0" borderId="5" applyNumberFormat="0" applyFill="0" applyAlignment="0" applyProtection="0"/>
    <xf numFmtId="171" fontId="13" fillId="0" borderId="6" applyNumberFormat="0" applyFill="0" applyAlignment="0" applyProtection="0"/>
    <xf numFmtId="171" fontId="14" fillId="0" borderId="7" applyNumberFormat="0" applyFill="0" applyAlignment="0" applyProtection="0"/>
    <xf numFmtId="171" fontId="14" fillId="0" borderId="0" applyNumberFormat="0" applyFill="0" applyBorder="0" applyAlignment="0" applyProtection="0"/>
    <xf numFmtId="171" fontId="15" fillId="0" borderId="0" applyNumberFormat="0" applyFill="0" applyBorder="0" applyAlignment="0" applyProtection="0">
      <alignment vertical="top"/>
      <protection locked="0"/>
    </xf>
    <xf numFmtId="171" fontId="16" fillId="8" borderId="3" applyNumberFormat="0" applyAlignment="0" applyProtection="0"/>
    <xf numFmtId="171" fontId="17" fillId="0" borderId="8" applyNumberFormat="0" applyFill="0" applyAlignment="0" applyProtection="0"/>
    <xf numFmtId="171" fontId="18" fillId="23" borderId="0" applyNumberFormat="0" applyBorder="0" applyAlignment="0" applyProtection="0"/>
    <xf numFmtId="171" fontId="19" fillId="0" borderId="0"/>
    <xf numFmtId="171" fontId="19" fillId="24" borderId="9" applyNumberFormat="0" applyFont="0" applyAlignment="0" applyProtection="0"/>
    <xf numFmtId="171" fontId="20" fillId="21" borderId="10" applyNumberFormat="0" applyAlignment="0" applyProtection="0"/>
    <xf numFmtId="171" fontId="21" fillId="0" borderId="0" applyNumberFormat="0" applyFill="0" applyBorder="0" applyAlignment="0" applyProtection="0"/>
    <xf numFmtId="171" fontId="22" fillId="0" borderId="11" applyNumberFormat="0" applyFill="0" applyAlignment="0" applyProtection="0"/>
    <xf numFmtId="171" fontId="23" fillId="0" borderId="0" applyNumberFormat="0" applyFill="0" applyBorder="0" applyAlignment="0" applyProtection="0"/>
    <xf numFmtId="171" fontId="26" fillId="0" borderId="0" applyNumberFormat="0" applyFill="0" applyBorder="0" applyAlignment="0" applyProtection="0">
      <alignment vertical="top"/>
      <protection locked="0"/>
    </xf>
    <xf numFmtId="171" fontId="19" fillId="0" borderId="0"/>
    <xf numFmtId="171" fontId="27" fillId="21" borderId="0" applyNumberFormat="0" applyBorder="0" applyAlignment="0" applyProtection="0"/>
    <xf numFmtId="171" fontId="27" fillId="8" borderId="0" applyNumberFormat="0" applyBorder="0" applyAlignment="0" applyProtection="0"/>
    <xf numFmtId="171" fontId="27" fillId="24" borderId="0" applyNumberFormat="0" applyBorder="0" applyAlignment="0" applyProtection="0"/>
    <xf numFmtId="171" fontId="27" fillId="21" borderId="0" applyNumberFormat="0" applyBorder="0" applyAlignment="0" applyProtection="0"/>
    <xf numFmtId="171" fontId="27" fillId="7" borderId="0" applyNumberFormat="0" applyBorder="0" applyAlignment="0" applyProtection="0"/>
    <xf numFmtId="171" fontId="27" fillId="8" borderId="0" applyNumberFormat="0" applyBorder="0" applyAlignment="0" applyProtection="0"/>
    <xf numFmtId="171" fontId="27" fillId="27" borderId="0" applyNumberFormat="0" applyBorder="0" applyAlignment="0" applyProtection="0"/>
    <xf numFmtId="171" fontId="27" fillId="10" borderId="0" applyNumberFormat="0" applyBorder="0" applyAlignment="0" applyProtection="0"/>
    <xf numFmtId="171" fontId="27" fillId="23" borderId="0" applyNumberFormat="0" applyBorder="0" applyAlignment="0" applyProtection="0"/>
    <xf numFmtId="171" fontId="27" fillId="27" borderId="0" applyNumberFormat="0" applyBorder="0" applyAlignment="0" applyProtection="0"/>
    <xf numFmtId="171" fontId="27" fillId="9" borderId="0" applyNumberFormat="0" applyBorder="0" applyAlignment="0" applyProtection="0"/>
    <xf numFmtId="171" fontId="27" fillId="8" borderId="0" applyNumberFormat="0" applyBorder="0" applyAlignment="0" applyProtection="0"/>
    <xf numFmtId="171" fontId="6" fillId="15" borderId="0" applyNumberFormat="0" applyBorder="0" applyAlignment="0" applyProtection="0"/>
    <xf numFmtId="171" fontId="6" fillId="10" borderId="0" applyNumberFormat="0" applyBorder="0" applyAlignment="0" applyProtection="0"/>
    <xf numFmtId="171" fontId="6" fillId="23" borderId="0" applyNumberFormat="0" applyBorder="0" applyAlignment="0" applyProtection="0"/>
    <xf numFmtId="171" fontId="6" fillId="27" borderId="0" applyNumberFormat="0" applyBorder="0" applyAlignment="0" applyProtection="0"/>
    <xf numFmtId="171" fontId="6" fillId="15" borderId="0" applyNumberFormat="0" applyBorder="0" applyAlignment="0" applyProtection="0"/>
    <xf numFmtId="171" fontId="6" fillId="8" borderId="0" applyNumberFormat="0" applyBorder="0" applyAlignment="0" applyProtection="0"/>
    <xf numFmtId="171" fontId="11" fillId="5" borderId="0" applyNumberFormat="0" applyBorder="0" applyAlignment="0" applyProtection="0"/>
    <xf numFmtId="171" fontId="8" fillId="21" borderId="3" applyNumberFormat="0" applyAlignment="0" applyProtection="0"/>
    <xf numFmtId="171" fontId="9" fillId="22" borderId="4" applyNumberFormat="0" applyAlignment="0" applyProtection="0"/>
    <xf numFmtId="171" fontId="17" fillId="0" borderId="8" applyNumberFormat="0" applyFill="0" applyAlignment="0" applyProtection="0"/>
    <xf numFmtId="171" fontId="28" fillId="28" borderId="1">
      <alignment horizontal="center" vertical="center" wrapText="1"/>
    </xf>
    <xf numFmtId="171" fontId="29" fillId="0" borderId="0" applyNumberFormat="0" applyFill="0" applyBorder="0" applyAlignment="0" applyProtection="0"/>
    <xf numFmtId="171" fontId="6" fillId="15" borderId="0" applyNumberFormat="0" applyBorder="0" applyAlignment="0" applyProtection="0"/>
    <xf numFmtId="171" fontId="6" fillId="29" borderId="0" applyNumberFormat="0" applyBorder="0" applyAlignment="0" applyProtection="0"/>
    <xf numFmtId="171" fontId="6" fillId="29" borderId="0" applyNumberFormat="0" applyBorder="0" applyAlignment="0" applyProtection="0"/>
    <xf numFmtId="171" fontId="6" fillId="30" borderId="0" applyNumberFormat="0" applyBorder="0" applyAlignment="0" applyProtection="0"/>
    <xf numFmtId="171" fontId="6" fillId="15" borderId="0" applyNumberFormat="0" applyBorder="0" applyAlignment="0" applyProtection="0"/>
    <xf numFmtId="171" fontId="6" fillId="20" borderId="0" applyNumberFormat="0" applyBorder="0" applyAlignment="0" applyProtection="0"/>
    <xf numFmtId="171" fontId="16" fillId="8" borderId="3" applyNumberFormat="0" applyAlignment="0" applyProtection="0"/>
    <xf numFmtId="171" fontId="30" fillId="28" borderId="0" applyFont="0" applyFill="0" applyBorder="0" applyAlignment="0" applyProtection="0"/>
    <xf numFmtId="171" fontId="15" fillId="0" borderId="0" applyNumberFormat="0" applyFill="0" applyBorder="0" applyAlignment="0" applyProtection="0">
      <alignment vertical="top"/>
      <protection locked="0"/>
    </xf>
    <xf numFmtId="171" fontId="33" fillId="0" borderId="0" applyNumberFormat="0" applyFill="0" applyBorder="0" applyAlignment="0" applyProtection="0">
      <alignment vertical="top"/>
      <protection locked="0"/>
    </xf>
    <xf numFmtId="171" fontId="34" fillId="0" borderId="0" applyNumberFormat="0" applyFill="0" applyBorder="0" applyAlignment="0" applyProtection="0"/>
    <xf numFmtId="171" fontId="35" fillId="4" borderId="0" applyNumberFormat="0" applyBorder="0" applyAlignment="0" applyProtection="0"/>
    <xf numFmtId="171" fontId="16" fillId="8" borderId="3" applyNumberFormat="0" applyAlignment="0" applyProtection="0"/>
    <xf numFmtId="171" fontId="16" fillId="8" borderId="3" applyNumberFormat="0" applyAlignment="0" applyProtection="0"/>
    <xf numFmtId="171" fontId="16" fillId="8" borderId="3" applyNumberFormat="0" applyAlignment="0" applyProtection="0"/>
    <xf numFmtId="171" fontId="28" fillId="28" borderId="16" applyNumberFormat="0" applyFont="0" applyFill="0" applyAlignment="0">
      <alignment horizontal="center" vertical="center"/>
    </xf>
    <xf numFmtId="171" fontId="1" fillId="0" borderId="0"/>
    <xf numFmtId="171" fontId="37" fillId="0" borderId="0"/>
    <xf numFmtId="171" fontId="1" fillId="0" borderId="0"/>
    <xf numFmtId="171" fontId="1" fillId="0" borderId="0"/>
    <xf numFmtId="171" fontId="19" fillId="0" borderId="0"/>
    <xf numFmtId="171" fontId="30" fillId="24" borderId="20" applyNumberFormat="0" applyFont="0" applyAlignment="0" applyProtection="0"/>
    <xf numFmtId="171" fontId="2" fillId="24" borderId="9" applyNumberFormat="0" applyFont="0" applyAlignment="0" applyProtection="0"/>
    <xf numFmtId="171" fontId="20" fillId="21" borderId="10" applyNumberFormat="0" applyAlignment="0" applyProtection="0"/>
    <xf numFmtId="171" fontId="23" fillId="0" borderId="0" applyNumberFormat="0" applyFill="0" applyBorder="0" applyAlignment="0" applyProtection="0"/>
    <xf numFmtId="171" fontId="10" fillId="0" borderId="0" applyNumberFormat="0" applyFill="0" applyBorder="0" applyAlignment="0" applyProtection="0"/>
    <xf numFmtId="171" fontId="39" fillId="0" borderId="0" applyNumberFormat="0" applyFill="0" applyBorder="0" applyAlignment="0" applyProtection="0"/>
    <xf numFmtId="171" fontId="40" fillId="0" borderId="21" applyNumberFormat="0" applyFill="0" applyAlignment="0" applyProtection="0"/>
    <xf numFmtId="171" fontId="41" fillId="0" borderId="22" applyNumberFormat="0" applyFill="0" applyAlignment="0" applyProtection="0"/>
    <xf numFmtId="171" fontId="29" fillId="0" borderId="23" applyNumberFormat="0" applyFill="0" applyAlignment="0" applyProtection="0"/>
    <xf numFmtId="171" fontId="1" fillId="0" borderId="0"/>
    <xf numFmtId="171" fontId="19" fillId="0" borderId="0"/>
    <xf numFmtId="171" fontId="26"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171" fontId="19" fillId="0" borderId="0"/>
    <xf numFmtId="171" fontId="26" fillId="0" borderId="0" applyNumberFormat="0" applyFill="0" applyBorder="0" applyAlignment="0" applyProtection="0">
      <alignment vertical="top"/>
      <protection locked="0"/>
    </xf>
    <xf numFmtId="0" fontId="37" fillId="0" borderId="0"/>
    <xf numFmtId="0" fontId="1" fillId="0" borderId="0"/>
    <xf numFmtId="0" fontId="1" fillId="0" borderId="0"/>
    <xf numFmtId="171" fontId="37" fillId="0" borderId="0"/>
  </cellStyleXfs>
  <cellXfs count="593">
    <xf numFmtId="171" fontId="0" fillId="0" borderId="0" xfId="0"/>
    <xf numFmtId="171" fontId="3" fillId="0" borderId="0" xfId="2" applyFont="1" applyFill="1" applyAlignment="1">
      <alignment vertical="top"/>
    </xf>
    <xf numFmtId="171" fontId="4" fillId="0" borderId="0" xfId="2" applyFont="1" applyFill="1" applyAlignment="1">
      <alignment vertical="top"/>
    </xf>
    <xf numFmtId="171" fontId="5" fillId="0" borderId="0" xfId="2" applyFont="1" applyFill="1" applyAlignment="1">
      <alignment horizontal="center" vertical="top" wrapText="1"/>
    </xf>
    <xf numFmtId="171" fontId="24" fillId="0" borderId="0" xfId="2" applyFont="1" applyFill="1" applyAlignment="1">
      <alignment vertical="top"/>
    </xf>
    <xf numFmtId="171" fontId="25" fillId="0" borderId="0" xfId="2" applyFont="1" applyFill="1" applyAlignment="1">
      <alignment vertical="top"/>
    </xf>
    <xf numFmtId="171" fontId="5" fillId="0" borderId="0" xfId="2" applyFont="1" applyFill="1" applyAlignment="1">
      <alignment horizontal="left" vertical="top" wrapText="1"/>
    </xf>
    <xf numFmtId="171" fontId="5" fillId="2" borderId="0" xfId="2" applyFont="1" applyFill="1" applyAlignment="1">
      <alignment vertical="top" wrapText="1"/>
    </xf>
    <xf numFmtId="171" fontId="19" fillId="0" borderId="0" xfId="2" applyFont="1" applyFill="1" applyAlignment="1">
      <alignment vertical="top"/>
    </xf>
    <xf numFmtId="171" fontId="37" fillId="0" borderId="0" xfId="0" applyFont="1" applyBorder="1"/>
    <xf numFmtId="171" fontId="37" fillId="0" borderId="0" xfId="0" applyFont="1"/>
    <xf numFmtId="171" fontId="47" fillId="0" borderId="0" xfId="0" applyFont="1"/>
    <xf numFmtId="9" fontId="47" fillId="0" borderId="0" xfId="49" applyFont="1" applyBorder="1"/>
    <xf numFmtId="171" fontId="48" fillId="33" borderId="1" xfId="0" applyFont="1" applyFill="1" applyBorder="1"/>
    <xf numFmtId="171" fontId="37" fillId="0" borderId="0" xfId="0" applyFont="1" applyAlignment="1">
      <alignment wrapText="1"/>
    </xf>
    <xf numFmtId="171" fontId="37" fillId="0" borderId="1" xfId="0" applyFont="1" applyBorder="1"/>
    <xf numFmtId="171" fontId="49" fillId="33" borderId="1" xfId="0" applyFont="1" applyFill="1" applyBorder="1"/>
    <xf numFmtId="171" fontId="42" fillId="0" borderId="0" xfId="0" applyFont="1"/>
    <xf numFmtId="169" fontId="37" fillId="0" borderId="0" xfId="1" applyNumberFormat="1" applyFont="1"/>
    <xf numFmtId="171" fontId="47" fillId="0" borderId="0" xfId="0" applyFont="1" applyAlignment="1">
      <alignment horizontal="left"/>
    </xf>
    <xf numFmtId="171" fontId="37" fillId="0" borderId="0" xfId="0" applyFont="1" applyAlignment="1">
      <alignment horizontal="left"/>
    </xf>
    <xf numFmtId="171" fontId="37" fillId="0" borderId="15" xfId="0" applyFont="1" applyBorder="1"/>
    <xf numFmtId="171" fontId="37" fillId="0" borderId="26" xfId="0" applyFont="1" applyBorder="1"/>
    <xf numFmtId="171" fontId="37" fillId="0" borderId="27" xfId="0" applyFont="1" applyBorder="1"/>
    <xf numFmtId="171" fontId="37" fillId="0" borderId="1" xfId="0" applyFont="1" applyFill="1" applyBorder="1"/>
    <xf numFmtId="171" fontId="47" fillId="0" borderId="0" xfId="0" applyFont="1" applyAlignment="1"/>
    <xf numFmtId="171" fontId="37" fillId="0" borderId="0" xfId="0" applyFont="1" applyFill="1"/>
    <xf numFmtId="171" fontId="51" fillId="0" borderId="1" xfId="50" applyFont="1" applyFill="1" applyBorder="1" applyAlignment="1" applyProtection="1"/>
    <xf numFmtId="171" fontId="5" fillId="33" borderId="2" xfId="0" applyFont="1" applyFill="1" applyBorder="1" applyAlignment="1">
      <alignment vertical="center" wrapText="1"/>
    </xf>
    <xf numFmtId="171" fontId="37" fillId="25" borderId="0" xfId="0" applyFont="1" applyFill="1" applyAlignment="1">
      <alignment wrapText="1"/>
    </xf>
    <xf numFmtId="171" fontId="37" fillId="25" borderId="0" xfId="0" applyFont="1" applyFill="1"/>
    <xf numFmtId="171" fontId="52" fillId="0" borderId="0" xfId="0" applyFont="1"/>
    <xf numFmtId="171" fontId="19" fillId="26" borderId="0" xfId="2" applyFont="1" applyFill="1" applyAlignment="1">
      <alignment vertical="top"/>
    </xf>
    <xf numFmtId="171" fontId="52" fillId="26" borderId="0" xfId="0" applyFont="1" applyFill="1"/>
    <xf numFmtId="171" fontId="52" fillId="25" borderId="0" xfId="0" applyFont="1" applyFill="1"/>
    <xf numFmtId="171" fontId="52" fillId="0" borderId="0" xfId="2" applyFont="1" applyFill="1" applyAlignment="1">
      <alignment vertical="top"/>
    </xf>
    <xf numFmtId="171" fontId="19" fillId="25" borderId="0" xfId="2" applyFont="1" applyFill="1" applyAlignment="1">
      <alignment vertical="top"/>
    </xf>
    <xf numFmtId="171" fontId="52" fillId="25" borderId="0" xfId="2" applyFont="1" applyFill="1" applyAlignment="1">
      <alignment vertical="top"/>
    </xf>
    <xf numFmtId="171" fontId="52" fillId="0" borderId="0" xfId="2" applyFont="1" applyAlignment="1">
      <alignment vertical="top"/>
    </xf>
    <xf numFmtId="171" fontId="52" fillId="0" borderId="1" xfId="0" applyFont="1" applyBorder="1"/>
    <xf numFmtId="171" fontId="19" fillId="26" borderId="1" xfId="0" applyFont="1" applyFill="1" applyBorder="1" applyAlignment="1"/>
    <xf numFmtId="171" fontId="52" fillId="0" borderId="0" xfId="0" applyFont="1" applyFill="1"/>
    <xf numFmtId="171" fontId="5" fillId="33" borderId="1" xfId="0" applyFont="1" applyFill="1" applyBorder="1" applyAlignment="1">
      <alignment wrapText="1"/>
    </xf>
    <xf numFmtId="171" fontId="52" fillId="0" borderId="0" xfId="0" applyFont="1" applyAlignment="1"/>
    <xf numFmtId="171" fontId="37" fillId="26" borderId="0" xfId="0" applyFont="1" applyFill="1"/>
    <xf numFmtId="171" fontId="37" fillId="0" borderId="0" xfId="0" applyFont="1" applyAlignment="1"/>
    <xf numFmtId="171" fontId="5" fillId="33" borderId="16" xfId="0" applyFont="1" applyFill="1" applyBorder="1" applyAlignment="1">
      <alignment wrapText="1"/>
    </xf>
    <xf numFmtId="171" fontId="0" fillId="0" borderId="0" xfId="132" applyFont="1"/>
    <xf numFmtId="171" fontId="53" fillId="28" borderId="0" xfId="132" applyFont="1" applyFill="1"/>
    <xf numFmtId="171" fontId="37" fillId="0" borderId="0" xfId="132" applyFont="1"/>
    <xf numFmtId="171" fontId="54" fillId="0" borderId="0" xfId="132" applyFont="1" applyFill="1"/>
    <xf numFmtId="171" fontId="47" fillId="34" borderId="0" xfId="132" applyFont="1" applyFill="1" applyAlignment="1">
      <alignment horizontal="left"/>
    </xf>
    <xf numFmtId="171" fontId="37" fillId="34" borderId="0" xfId="132" applyFont="1" applyFill="1"/>
    <xf numFmtId="16" fontId="37" fillId="34" borderId="0" xfId="132" quotePrefix="1" applyNumberFormat="1" applyFont="1" applyFill="1" applyAlignment="1">
      <alignment horizontal="right"/>
    </xf>
    <xf numFmtId="171" fontId="55" fillId="34" borderId="0" xfId="132" applyFont="1" applyFill="1" applyAlignment="1">
      <alignment horizontal="left" indent="1"/>
    </xf>
    <xf numFmtId="171" fontId="5" fillId="2" borderId="0" xfId="2" applyFont="1" applyFill="1" applyAlignment="1">
      <alignment vertical="top"/>
    </xf>
    <xf numFmtId="171" fontId="37" fillId="0" borderId="14" xfId="0" applyFont="1" applyBorder="1"/>
    <xf numFmtId="171" fontId="37" fillId="0" borderId="25" xfId="0" applyFont="1" applyBorder="1"/>
    <xf numFmtId="171" fontId="19" fillId="0" borderId="0" xfId="42" applyNumberFormat="1" applyFont="1"/>
    <xf numFmtId="171" fontId="5" fillId="35" borderId="19" xfId="132" applyFont="1" applyFill="1" applyBorder="1" applyAlignment="1"/>
    <xf numFmtId="171" fontId="5" fillId="35" borderId="24" xfId="132" applyFont="1" applyFill="1" applyBorder="1" applyAlignment="1"/>
    <xf numFmtId="171" fontId="24" fillId="0" borderId="0" xfId="0" applyFont="1"/>
    <xf numFmtId="171" fontId="60" fillId="0" borderId="0" xfId="0" applyFont="1" applyFill="1"/>
    <xf numFmtId="171" fontId="24" fillId="0" borderId="0" xfId="2" applyFont="1" applyFill="1" applyAlignment="1">
      <alignment horizontal="center" vertical="top" wrapText="1"/>
    </xf>
    <xf numFmtId="165" fontId="37" fillId="0" borderId="1" xfId="0" applyNumberFormat="1" applyFont="1" applyBorder="1"/>
    <xf numFmtId="171" fontId="19" fillId="0" borderId="1" xfId="2" applyFont="1" applyFill="1" applyBorder="1" applyAlignment="1">
      <alignment horizontal="center" vertical="top" wrapText="1"/>
    </xf>
    <xf numFmtId="171" fontId="64" fillId="38" borderId="0" xfId="2" applyFont="1" applyFill="1" applyAlignment="1">
      <alignment vertical="top"/>
    </xf>
    <xf numFmtId="171" fontId="37" fillId="0" borderId="0" xfId="0" applyFont="1" applyFill="1" applyAlignment="1">
      <alignment horizontal="left"/>
    </xf>
    <xf numFmtId="171" fontId="37" fillId="0" borderId="1" xfId="0" applyFont="1" applyFill="1" applyBorder="1" applyAlignment="1">
      <alignment wrapText="1"/>
    </xf>
    <xf numFmtId="171" fontId="47" fillId="0" borderId="0" xfId="0" applyFont="1" applyBorder="1" applyAlignment="1">
      <alignment wrapText="1"/>
    </xf>
    <xf numFmtId="171" fontId="47" fillId="0" borderId="0" xfId="0" applyFont="1" applyBorder="1" applyAlignment="1"/>
    <xf numFmtId="171" fontId="57" fillId="37" borderId="0" xfId="0" applyFont="1" applyFill="1"/>
    <xf numFmtId="171" fontId="57" fillId="39" borderId="0" xfId="50" applyFont="1" applyFill="1" applyBorder="1" applyAlignment="1" applyProtection="1"/>
    <xf numFmtId="171" fontId="66" fillId="0" borderId="0" xfId="132" applyFont="1"/>
    <xf numFmtId="171" fontId="5" fillId="35" borderId="18" xfId="132" applyFont="1" applyFill="1" applyBorder="1" applyAlignment="1"/>
    <xf numFmtId="171" fontId="47" fillId="40" borderId="16" xfId="0" applyFont="1" applyFill="1" applyBorder="1"/>
    <xf numFmtId="171" fontId="37" fillId="40" borderId="16" xfId="132" applyFont="1" applyFill="1" applyBorder="1"/>
    <xf numFmtId="171" fontId="37" fillId="40" borderId="0" xfId="132" applyFont="1" applyFill="1" applyBorder="1"/>
    <xf numFmtId="171" fontId="47" fillId="40" borderId="16" xfId="132" applyFont="1" applyFill="1" applyBorder="1"/>
    <xf numFmtId="171" fontId="68" fillId="40" borderId="16" xfId="50" applyNumberFormat="1" applyFont="1" applyFill="1" applyBorder="1" applyAlignment="1" applyProtection="1"/>
    <xf numFmtId="171" fontId="19" fillId="0" borderId="26" xfId="42" applyNumberFormat="1" applyFont="1" applyBorder="1" applyAlignment="1"/>
    <xf numFmtId="171" fontId="19" fillId="0" borderId="27" xfId="42" applyNumberFormat="1" applyFont="1" applyBorder="1" applyAlignment="1"/>
    <xf numFmtId="171" fontId="19" fillId="0" borderId="12" xfId="42" applyNumberFormat="1" applyFont="1" applyBorder="1"/>
    <xf numFmtId="171" fontId="19" fillId="0" borderId="0" xfId="42" applyNumberFormat="1" applyFont="1" applyBorder="1"/>
    <xf numFmtId="171" fontId="19" fillId="0" borderId="25" xfId="42" applyNumberFormat="1" applyFont="1" applyBorder="1"/>
    <xf numFmtId="171" fontId="60" fillId="0" borderId="0" xfId="134" applyFont="1" applyAlignment="1">
      <alignment horizontal="left" vertical="top" wrapText="1"/>
    </xf>
    <xf numFmtId="171" fontId="60" fillId="0" borderId="0" xfId="134" applyFont="1" applyFill="1" applyBorder="1" applyAlignment="1">
      <alignment horizontal="left" vertical="top" wrapText="1"/>
    </xf>
    <xf numFmtId="16" fontId="66" fillId="34" borderId="0" xfId="132" quotePrefix="1" applyNumberFormat="1" applyFont="1" applyFill="1" applyBorder="1" applyAlignment="1">
      <alignment horizontal="center"/>
    </xf>
    <xf numFmtId="171" fontId="61" fillId="0" borderId="0" xfId="134" applyFont="1" applyFill="1" applyBorder="1" applyAlignment="1">
      <alignment horizontal="left" vertical="top" wrapText="1"/>
    </xf>
    <xf numFmtId="171" fontId="19" fillId="0" borderId="14" xfId="42" applyNumberFormat="1" applyFont="1" applyBorder="1" applyAlignment="1"/>
    <xf numFmtId="171" fontId="19" fillId="0" borderId="15" xfId="42" applyNumberFormat="1" applyFont="1" applyBorder="1" applyAlignment="1"/>
    <xf numFmtId="171" fontId="56" fillId="0" borderId="0" xfId="2" applyFont="1" applyFill="1" applyAlignment="1">
      <alignment horizontal="left" vertical="top" wrapText="1"/>
    </xf>
    <xf numFmtId="171" fontId="56" fillId="35" borderId="19" xfId="134" applyFont="1" applyFill="1" applyBorder="1" applyAlignment="1">
      <alignment vertical="center"/>
    </xf>
    <xf numFmtId="171" fontId="56" fillId="35" borderId="24" xfId="134" applyFont="1" applyFill="1" applyBorder="1" applyAlignment="1">
      <alignment vertical="center"/>
    </xf>
    <xf numFmtId="171" fontId="56" fillId="44" borderId="1" xfId="132" applyFont="1" applyFill="1" applyBorder="1" applyAlignment="1">
      <alignment wrapText="1"/>
    </xf>
    <xf numFmtId="171" fontId="56" fillId="44" borderId="1" xfId="134" applyFont="1" applyFill="1" applyBorder="1" applyAlignment="1">
      <alignment horizontal="left" vertical="center" wrapText="1"/>
    </xf>
    <xf numFmtId="171" fontId="56" fillId="44" borderId="13" xfId="134" applyFont="1" applyFill="1" applyBorder="1" applyAlignment="1">
      <alignment horizontal="left" vertical="center" wrapText="1"/>
    </xf>
    <xf numFmtId="171" fontId="56" fillId="44" borderId="14" xfId="134" applyFont="1" applyFill="1" applyBorder="1" applyAlignment="1">
      <alignment horizontal="left" vertical="center" wrapText="1"/>
    </xf>
    <xf numFmtId="171" fontId="61" fillId="0" borderId="0" xfId="134" applyFont="1" applyAlignment="1">
      <alignment horizontal="left" vertical="top"/>
    </xf>
    <xf numFmtId="171" fontId="26" fillId="0" borderId="0" xfId="50" applyFont="1" applyAlignment="1" applyProtection="1"/>
    <xf numFmtId="171" fontId="66" fillId="0" borderId="1" xfId="134" applyFont="1" applyBorder="1" applyAlignment="1">
      <alignment horizontal="left" vertical="top" wrapText="1"/>
    </xf>
    <xf numFmtId="171" fontId="66" fillId="0" borderId="1" xfId="132" applyFont="1" applyBorder="1" applyAlignment="1">
      <alignment vertical="top" wrapText="1"/>
    </xf>
    <xf numFmtId="171" fontId="66" fillId="0" borderId="1" xfId="134" applyFont="1" applyFill="1" applyBorder="1" applyAlignment="1">
      <alignment horizontal="left" vertical="top" wrapText="1"/>
    </xf>
    <xf numFmtId="171" fontId="37" fillId="0" borderId="26" xfId="42" applyNumberFormat="1" applyFont="1" applyBorder="1" applyAlignment="1"/>
    <xf numFmtId="171" fontId="37" fillId="0" borderId="27" xfId="42" applyNumberFormat="1" applyFont="1" applyBorder="1" applyAlignment="1"/>
    <xf numFmtId="171" fontId="37" fillId="0" borderId="0" xfId="42" applyNumberFormat="1" applyFont="1" applyBorder="1" applyAlignment="1"/>
    <xf numFmtId="171" fontId="37" fillId="0" borderId="25" xfId="42" applyNumberFormat="1" applyFont="1" applyBorder="1" applyAlignment="1"/>
    <xf numFmtId="171" fontId="37" fillId="0" borderId="0" xfId="42" applyNumberFormat="1" applyFont="1" applyBorder="1" applyAlignment="1">
      <alignment wrapText="1"/>
    </xf>
    <xf numFmtId="171" fontId="37" fillId="0" borderId="25" xfId="42" applyNumberFormat="1" applyFont="1" applyBorder="1" applyAlignment="1">
      <alignment wrapText="1"/>
    </xf>
    <xf numFmtId="171" fontId="37" fillId="0" borderId="0" xfId="42" applyNumberFormat="1" applyFont="1" applyBorder="1"/>
    <xf numFmtId="171" fontId="37" fillId="0" borderId="25" xfId="42" applyNumberFormat="1" applyFont="1" applyBorder="1"/>
    <xf numFmtId="171" fontId="19" fillId="0" borderId="0" xfId="2" applyFont="1" applyFill="1" applyBorder="1" applyAlignment="1">
      <alignment horizontal="center" vertical="top" wrapText="1"/>
    </xf>
    <xf numFmtId="171" fontId="19" fillId="0" borderId="0" xfId="2" applyFont="1" applyFill="1" applyAlignment="1">
      <alignment horizontal="left" vertical="top" wrapText="1"/>
    </xf>
    <xf numFmtId="171" fontId="71" fillId="40" borderId="1" xfId="0" applyFont="1" applyFill="1" applyBorder="1" applyAlignment="1">
      <alignment wrapText="1"/>
    </xf>
    <xf numFmtId="171" fontId="66" fillId="0" borderId="19" xfId="132" applyNumberFormat="1" applyFont="1" applyBorder="1" applyAlignment="1">
      <alignment horizontal="left" vertical="top" indent="2"/>
    </xf>
    <xf numFmtId="171" fontId="66" fillId="0" borderId="19" xfId="132" applyNumberFormat="1" applyFont="1" applyBorder="1" applyAlignment="1">
      <alignment horizontal="left" vertical="top" wrapText="1" indent="2"/>
    </xf>
    <xf numFmtId="171" fontId="60" fillId="0" borderId="0" xfId="134" applyFont="1" applyAlignment="1">
      <alignment horizontal="left" wrapText="1"/>
    </xf>
    <xf numFmtId="171" fontId="66" fillId="0" borderId="0" xfId="134" applyFont="1" applyFill="1" applyBorder="1" applyAlignment="1">
      <alignment horizontal="left" vertical="top" wrapText="1"/>
    </xf>
    <xf numFmtId="171" fontId="69" fillId="0" borderId="0" xfId="50" applyFont="1" applyFill="1" applyBorder="1" applyAlignment="1" applyProtection="1">
      <alignment horizontal="center" vertical="center" wrapText="1"/>
    </xf>
    <xf numFmtId="171" fontId="60" fillId="0" borderId="0" xfId="134" applyFont="1" applyFill="1" applyAlignment="1">
      <alignment horizontal="left" vertical="top" wrapText="1"/>
    </xf>
    <xf numFmtId="171" fontId="56" fillId="41" borderId="1" xfId="134" applyFont="1" applyFill="1" applyBorder="1" applyAlignment="1">
      <alignment horizontal="left" vertical="center" wrapText="1"/>
    </xf>
    <xf numFmtId="171" fontId="60" fillId="35" borderId="0" xfId="134" applyFont="1" applyFill="1" applyAlignment="1">
      <alignment horizontal="left" vertical="top" wrapText="1"/>
    </xf>
    <xf numFmtId="171" fontId="72" fillId="35" borderId="0" xfId="134" applyFont="1" applyFill="1" applyAlignment="1">
      <alignment horizontal="left" vertical="top" wrapText="1"/>
    </xf>
    <xf numFmtId="171" fontId="44" fillId="0" borderId="0" xfId="134" applyFont="1" applyFill="1" applyAlignment="1">
      <alignment horizontal="left" vertical="top" wrapText="1"/>
    </xf>
    <xf numFmtId="171" fontId="44" fillId="0" borderId="1" xfId="132" applyFont="1" applyFill="1" applyBorder="1" applyAlignment="1">
      <alignment wrapText="1"/>
    </xf>
    <xf numFmtId="171" fontId="26" fillId="0" borderId="0" xfId="50" applyAlignment="1" applyProtection="1"/>
    <xf numFmtId="171" fontId="19" fillId="0" borderId="0" xfId="42" applyNumberFormat="1" applyFont="1" applyBorder="1" applyAlignment="1"/>
    <xf numFmtId="171" fontId="5" fillId="35" borderId="28" xfId="132" applyFont="1" applyFill="1" applyBorder="1" applyAlignment="1"/>
    <xf numFmtId="171" fontId="5" fillId="35" borderId="26" xfId="132" applyFont="1" applyFill="1" applyBorder="1" applyAlignment="1"/>
    <xf numFmtId="171" fontId="5" fillId="35" borderId="27" xfId="132" applyFont="1" applyFill="1" applyBorder="1" applyAlignment="1"/>
    <xf numFmtId="171" fontId="19" fillId="0" borderId="12" xfId="42" applyNumberFormat="1" applyFont="1" applyBorder="1" applyAlignment="1"/>
    <xf numFmtId="171" fontId="19" fillId="0" borderId="25" xfId="42" applyNumberFormat="1" applyFont="1" applyBorder="1" applyAlignment="1"/>
    <xf numFmtId="171" fontId="68" fillId="40" borderId="12" xfId="50" applyNumberFormat="1" applyFont="1" applyFill="1" applyBorder="1" applyAlignment="1" applyProtection="1">
      <alignment horizontal="left" indent="1"/>
    </xf>
    <xf numFmtId="171" fontId="68" fillId="40" borderId="17" xfId="50" applyNumberFormat="1" applyFont="1" applyFill="1" applyBorder="1" applyAlignment="1" applyProtection="1">
      <alignment horizontal="left" indent="1"/>
    </xf>
    <xf numFmtId="171" fontId="37" fillId="0" borderId="28" xfId="42" applyNumberFormat="1" applyFont="1" applyBorder="1" applyAlignment="1">
      <alignment horizontal="left" indent="1"/>
    </xf>
    <xf numFmtId="171" fontId="37" fillId="0" borderId="12" xfId="42" applyNumberFormat="1" applyFont="1" applyBorder="1" applyAlignment="1">
      <alignment horizontal="left" indent="1"/>
    </xf>
    <xf numFmtId="171" fontId="37" fillId="0" borderId="12" xfId="0" applyFont="1" applyBorder="1" applyAlignment="1">
      <alignment horizontal="left" indent="1"/>
    </xf>
    <xf numFmtId="171" fontId="37" fillId="0" borderId="13" xfId="0" applyFont="1" applyBorder="1" applyAlignment="1">
      <alignment horizontal="left" indent="1"/>
    </xf>
    <xf numFmtId="171" fontId="24" fillId="0" borderId="12" xfId="42" applyNumberFormat="1" applyFont="1" applyBorder="1" applyAlignment="1">
      <alignment horizontal="left" indent="1"/>
    </xf>
    <xf numFmtId="171" fontId="37" fillId="0" borderId="12" xfId="0" applyFont="1" applyBorder="1" applyAlignment="1">
      <alignment horizontal="left" indent="2"/>
    </xf>
    <xf numFmtId="171" fontId="37" fillId="0" borderId="13" xfId="0" applyFont="1" applyBorder="1" applyAlignment="1">
      <alignment horizontal="left" indent="2"/>
    </xf>
    <xf numFmtId="171" fontId="37" fillId="0" borderId="28" xfId="0" applyFont="1" applyBorder="1" applyAlignment="1">
      <alignment horizontal="left" indent="1"/>
    </xf>
    <xf numFmtId="171" fontId="19" fillId="0" borderId="28" xfId="42" applyNumberFormat="1" applyFont="1" applyBorder="1" applyAlignment="1">
      <alignment horizontal="left" indent="1"/>
    </xf>
    <xf numFmtId="171" fontId="19" fillId="0" borderId="13" xfId="42" applyNumberFormat="1" applyFont="1" applyBorder="1" applyAlignment="1">
      <alignment horizontal="left" indent="1"/>
    </xf>
    <xf numFmtId="171" fontId="37" fillId="0" borderId="0" xfId="0" applyFont="1" applyBorder="1" applyAlignment="1">
      <alignment horizontal="left" indent="2"/>
    </xf>
    <xf numFmtId="0" fontId="37" fillId="0" borderId="0" xfId="0" applyNumberFormat="1" applyFont="1" applyAlignment="1">
      <alignment horizontal="left"/>
    </xf>
    <xf numFmtId="0" fontId="37" fillId="0" borderId="13" xfId="42" applyNumberFormat="1" applyFont="1" applyBorder="1" applyAlignment="1">
      <alignment horizontal="left" indent="1"/>
    </xf>
    <xf numFmtId="171" fontId="37" fillId="0" borderId="14" xfId="42" applyNumberFormat="1" applyFont="1" applyBorder="1" applyAlignment="1"/>
    <xf numFmtId="171" fontId="37" fillId="0" borderId="15" xfId="42" applyNumberFormat="1" applyFont="1" applyBorder="1" applyAlignment="1"/>
    <xf numFmtId="171" fontId="60" fillId="0" borderId="12" xfId="134" applyFont="1" applyBorder="1" applyAlignment="1">
      <alignment horizontal="left" vertical="top"/>
    </xf>
    <xf numFmtId="171" fontId="60" fillId="0" borderId="0" xfId="134" applyFont="1" applyBorder="1" applyAlignment="1">
      <alignment horizontal="left" vertical="top" wrapText="1"/>
    </xf>
    <xf numFmtId="171" fontId="60" fillId="0" borderId="25" xfId="134" applyFont="1" applyBorder="1" applyAlignment="1">
      <alignment horizontal="left" vertical="top" wrapText="1"/>
    </xf>
    <xf numFmtId="171" fontId="60" fillId="0" borderId="14" xfId="134" applyFont="1" applyBorder="1" applyAlignment="1">
      <alignment horizontal="left" vertical="top" wrapText="1"/>
    </xf>
    <xf numFmtId="171" fontId="60" fillId="0" borderId="15" xfId="134" applyFont="1" applyBorder="1" applyAlignment="1">
      <alignment horizontal="left" vertical="top" wrapText="1"/>
    </xf>
    <xf numFmtId="171" fontId="66" fillId="0" borderId="1" xfId="134" applyFont="1" applyBorder="1" applyAlignment="1">
      <alignment horizontal="left" vertical="top" wrapText="1"/>
    </xf>
    <xf numFmtId="171" fontId="60" fillId="0" borderId="26" xfId="134" applyFont="1" applyBorder="1" applyAlignment="1">
      <alignment horizontal="left" vertical="top" wrapText="1"/>
    </xf>
    <xf numFmtId="171" fontId="60" fillId="0" borderId="27" xfId="134" applyFont="1" applyBorder="1" applyAlignment="1">
      <alignment horizontal="left" vertical="top" wrapText="1"/>
    </xf>
    <xf numFmtId="171" fontId="60" fillId="0" borderId="13" xfId="134" applyFont="1" applyBorder="1" applyAlignment="1">
      <alignment horizontal="left" vertical="top"/>
    </xf>
    <xf numFmtId="171" fontId="56" fillId="35" borderId="1" xfId="134" applyFont="1" applyFill="1" applyBorder="1" applyAlignment="1">
      <alignment horizontal="left" vertical="center" wrapText="1"/>
    </xf>
    <xf numFmtId="171" fontId="56" fillId="41" borderId="1" xfId="133" applyFont="1" applyFill="1" applyBorder="1" applyAlignment="1">
      <alignment horizontal="left" vertical="top" wrapText="1"/>
    </xf>
    <xf numFmtId="171" fontId="60" fillId="37" borderId="1" xfId="134" applyFont="1" applyFill="1" applyBorder="1" applyAlignment="1">
      <alignment horizontal="left" vertical="top" wrapText="1"/>
    </xf>
    <xf numFmtId="171" fontId="56" fillId="36" borderId="1" xfId="133" applyFont="1" applyFill="1" applyBorder="1" applyAlignment="1">
      <alignment horizontal="left" vertical="top" wrapText="1"/>
    </xf>
    <xf numFmtId="171" fontId="44" fillId="0" borderId="28" xfId="42" applyNumberFormat="1" applyFont="1" applyBorder="1" applyAlignment="1">
      <alignment horizontal="left"/>
    </xf>
    <xf numFmtId="171" fontId="37" fillId="0" borderId="0" xfId="0" applyFont="1" applyBorder="1" applyAlignment="1">
      <alignment wrapText="1"/>
    </xf>
    <xf numFmtId="171" fontId="37" fillId="45" borderId="1" xfId="0" applyFont="1" applyFill="1" applyBorder="1" applyProtection="1">
      <protection locked="0"/>
    </xf>
    <xf numFmtId="171" fontId="37" fillId="0" borderId="0" xfId="0" applyFont="1" applyBorder="1" applyProtection="1"/>
    <xf numFmtId="171" fontId="37" fillId="0" borderId="0" xfId="0" applyFont="1" applyFill="1" applyBorder="1" applyProtection="1"/>
    <xf numFmtId="9" fontId="37" fillId="0" borderId="0" xfId="49" applyFont="1" applyBorder="1" applyProtection="1"/>
    <xf numFmtId="1" fontId="37" fillId="0" borderId="0" xfId="0" applyNumberFormat="1" applyFont="1" applyBorder="1" applyProtection="1"/>
    <xf numFmtId="2" fontId="37" fillId="0" borderId="0" xfId="49" applyNumberFormat="1" applyFont="1" applyAlignment="1" applyProtection="1">
      <alignment wrapText="1"/>
    </xf>
    <xf numFmtId="169" fontId="37" fillId="0" borderId="0" xfId="1" applyNumberFormat="1" applyFont="1" applyAlignment="1" applyProtection="1">
      <alignment wrapText="1"/>
    </xf>
    <xf numFmtId="171" fontId="37" fillId="0" borderId="0" xfId="0" applyFont="1" applyProtection="1"/>
    <xf numFmtId="9" fontId="46" fillId="0" borderId="0" xfId="49" applyFont="1" applyBorder="1" applyProtection="1"/>
    <xf numFmtId="171" fontId="46" fillId="0" borderId="0" xfId="0" applyFont="1" applyBorder="1" applyProtection="1"/>
    <xf numFmtId="171" fontId="49" fillId="37" borderId="1" xfId="0" applyFont="1" applyFill="1" applyBorder="1" applyProtection="1"/>
    <xf numFmtId="171" fontId="47" fillId="0" borderId="0" xfId="0" applyFont="1" applyProtection="1"/>
    <xf numFmtId="0" fontId="37" fillId="0" borderId="0" xfId="0" applyNumberFormat="1" applyFont="1" applyAlignment="1" applyProtection="1">
      <alignment horizontal="left"/>
    </xf>
    <xf numFmtId="171" fontId="0" fillId="0" borderId="0" xfId="0" applyProtection="1"/>
    <xf numFmtId="171" fontId="37" fillId="0" borderId="0" xfId="0" applyFont="1" applyBorder="1" applyAlignment="1" applyProtection="1">
      <alignment horizontal="left"/>
    </xf>
    <xf numFmtId="171" fontId="37" fillId="0" borderId="0" xfId="0" applyFont="1" applyAlignment="1" applyProtection="1">
      <alignment wrapText="1"/>
    </xf>
    <xf numFmtId="171" fontId="66" fillId="0" borderId="24" xfId="134" applyFont="1" applyBorder="1" applyAlignment="1">
      <alignment horizontal="left" vertical="top" wrapText="1"/>
    </xf>
    <xf numFmtId="171" fontId="66" fillId="0" borderId="18" xfId="134" applyFont="1" applyBorder="1" applyAlignment="1">
      <alignment horizontal="left" vertical="top" wrapText="1"/>
    </xf>
    <xf numFmtId="171" fontId="66" fillId="0" borderId="19" xfId="134" applyFont="1" applyBorder="1" applyAlignment="1">
      <alignment horizontal="left" vertical="top"/>
    </xf>
    <xf numFmtId="165" fontId="60" fillId="0" borderId="0" xfId="1" applyNumberFormat="1" applyFont="1"/>
    <xf numFmtId="165" fontId="45" fillId="0" borderId="0" xfId="1" applyNumberFormat="1" applyFont="1" applyFill="1" applyAlignment="1">
      <alignment vertical="top"/>
    </xf>
    <xf numFmtId="165" fontId="44" fillId="0" borderId="0" xfId="1" applyNumberFormat="1" applyFont="1" applyFill="1" applyAlignment="1">
      <alignment vertical="top"/>
    </xf>
    <xf numFmtId="165" fontId="44" fillId="26" borderId="0" xfId="1" applyNumberFormat="1" applyFont="1" applyFill="1" applyAlignment="1">
      <alignment vertical="top"/>
    </xf>
    <xf numFmtId="165" fontId="60" fillId="26" borderId="0" xfId="1" applyNumberFormat="1" applyFont="1" applyFill="1"/>
    <xf numFmtId="165" fontId="61" fillId="0" borderId="0" xfId="1" applyNumberFormat="1" applyFont="1" applyFill="1" applyAlignment="1">
      <alignment vertical="top"/>
    </xf>
    <xf numFmtId="165" fontId="60" fillId="0" borderId="0" xfId="1" applyNumberFormat="1" applyFont="1" applyFill="1" applyAlignment="1">
      <alignment vertical="top"/>
    </xf>
    <xf numFmtId="165" fontId="44" fillId="25" borderId="0" xfId="1" applyNumberFormat="1" applyFont="1" applyFill="1" applyAlignment="1">
      <alignment vertical="top"/>
    </xf>
    <xf numFmtId="165" fontId="60" fillId="25" borderId="0" xfId="1" applyNumberFormat="1" applyFont="1" applyFill="1" applyAlignment="1">
      <alignment vertical="top"/>
    </xf>
    <xf numFmtId="165" fontId="60" fillId="0" borderId="0" xfId="1" applyNumberFormat="1" applyFont="1" applyAlignment="1">
      <alignment vertical="top"/>
    </xf>
    <xf numFmtId="165" fontId="60" fillId="0" borderId="0" xfId="1" applyNumberFormat="1" applyFont="1" applyFill="1"/>
    <xf numFmtId="165" fontId="44" fillId="46" borderId="0" xfId="1" applyNumberFormat="1" applyFont="1" applyFill="1" applyAlignment="1">
      <alignment vertical="top"/>
    </xf>
    <xf numFmtId="165" fontId="60" fillId="46" borderId="0" xfId="1" applyNumberFormat="1" applyFont="1" applyFill="1" applyAlignment="1">
      <alignment vertical="top"/>
    </xf>
    <xf numFmtId="165" fontId="0" fillId="0" borderId="0" xfId="1" applyNumberFormat="1" applyFont="1"/>
    <xf numFmtId="165" fontId="56" fillId="2" borderId="0" xfId="1" applyNumberFormat="1" applyFont="1" applyFill="1" applyAlignment="1">
      <alignment vertical="top" wrapText="1"/>
    </xf>
    <xf numFmtId="165" fontId="56" fillId="0" borderId="0" xfId="1" applyNumberFormat="1" applyFont="1" applyFill="1" applyAlignment="1">
      <alignment vertical="top" wrapText="1"/>
    </xf>
    <xf numFmtId="165" fontId="60" fillId="0" borderId="1" xfId="1" applyNumberFormat="1" applyFont="1" applyFill="1" applyBorder="1" applyAlignment="1">
      <alignment wrapText="1"/>
    </xf>
    <xf numFmtId="165" fontId="44" fillId="0" borderId="0" xfId="1" applyNumberFormat="1" applyFont="1" applyFill="1"/>
    <xf numFmtId="165" fontId="44" fillId="26" borderId="1" xfId="1" applyNumberFormat="1" applyFont="1" applyFill="1" applyBorder="1" applyAlignment="1">
      <alignment horizontal="center" vertical="top" wrapText="1"/>
    </xf>
    <xf numFmtId="165" fontId="60" fillId="26" borderId="1" xfId="1" applyNumberFormat="1" applyFont="1" applyFill="1" applyBorder="1"/>
    <xf numFmtId="165" fontId="44" fillId="0" borderId="0" xfId="1" applyNumberFormat="1" applyFont="1" applyFill="1" applyAlignment="1">
      <alignment horizontal="right"/>
    </xf>
    <xf numFmtId="165" fontId="61" fillId="0" borderId="0" xfId="1" applyNumberFormat="1" applyFont="1" applyFill="1"/>
    <xf numFmtId="165" fontId="56" fillId="33" borderId="1" xfId="1" applyNumberFormat="1" applyFont="1" applyFill="1" applyBorder="1" applyAlignment="1">
      <alignment wrapText="1"/>
    </xf>
    <xf numFmtId="165" fontId="60" fillId="0" borderId="0" xfId="1" applyNumberFormat="1" applyFont="1" applyAlignment="1"/>
    <xf numFmtId="165" fontId="44" fillId="25" borderId="1" xfId="1" applyNumberFormat="1" applyFont="1" applyFill="1" applyBorder="1"/>
    <xf numFmtId="171" fontId="0" fillId="0" borderId="0" xfId="0" pivotButton="1"/>
    <xf numFmtId="165" fontId="60" fillId="42" borderId="1" xfId="1" applyNumberFormat="1" applyFont="1" applyFill="1" applyBorder="1" applyAlignment="1">
      <alignment wrapText="1"/>
    </xf>
    <xf numFmtId="165" fontId="60" fillId="42" borderId="1" xfId="1" applyNumberFormat="1" applyFont="1" applyFill="1" applyBorder="1"/>
    <xf numFmtId="171" fontId="0" fillId="0" borderId="1" xfId="0" applyNumberFormat="1" applyBorder="1" applyAlignment="1">
      <alignment horizontal="left"/>
    </xf>
    <xf numFmtId="171" fontId="75" fillId="26" borderId="1" xfId="104" applyFont="1" applyFill="1" applyBorder="1"/>
    <xf numFmtId="171" fontId="0" fillId="26" borderId="1" xfId="0" applyFill="1" applyBorder="1"/>
    <xf numFmtId="0" fontId="0" fillId="26" borderId="1" xfId="0" applyNumberFormat="1" applyFill="1" applyBorder="1"/>
    <xf numFmtId="170" fontId="60" fillId="46" borderId="1" xfId="1" applyNumberFormat="1" applyFont="1" applyFill="1" applyBorder="1" applyAlignment="1">
      <alignment wrapText="1"/>
    </xf>
    <xf numFmtId="0" fontId="37" fillId="0" borderId="0" xfId="0" applyNumberFormat="1" applyFont="1" applyFill="1" applyAlignment="1">
      <alignment horizontal="left"/>
    </xf>
    <xf numFmtId="171" fontId="76" fillId="35" borderId="1" xfId="0" applyFont="1" applyFill="1" applyBorder="1"/>
    <xf numFmtId="43" fontId="60" fillId="42" borderId="1" xfId="1" applyNumberFormat="1" applyFont="1" applyFill="1" applyBorder="1"/>
    <xf numFmtId="9" fontId="60" fillId="42" borderId="1" xfId="49" applyFont="1" applyFill="1" applyBorder="1"/>
    <xf numFmtId="9" fontId="37" fillId="0" borderId="0" xfId="49" applyFont="1" applyBorder="1"/>
    <xf numFmtId="165" fontId="74" fillId="47" borderId="1" xfId="1" applyNumberFormat="1" applyFont="1" applyFill="1" applyBorder="1"/>
    <xf numFmtId="165" fontId="74" fillId="48" borderId="1" xfId="1" applyNumberFormat="1" applyFont="1" applyFill="1" applyBorder="1" applyAlignment="1">
      <alignment wrapText="1"/>
    </xf>
    <xf numFmtId="171" fontId="66" fillId="0" borderId="24" xfId="134" applyFont="1" applyBorder="1" applyAlignment="1">
      <alignment horizontal="left" vertical="top" wrapText="1"/>
    </xf>
    <xf numFmtId="171" fontId="66" fillId="0" borderId="18" xfId="134" applyFont="1" applyBorder="1" applyAlignment="1">
      <alignment horizontal="left" vertical="top" wrapText="1"/>
    </xf>
    <xf numFmtId="9" fontId="60" fillId="0" borderId="0" xfId="49" applyFont="1" applyAlignment="1">
      <alignment horizontal="left" vertical="top" wrapText="1"/>
    </xf>
    <xf numFmtId="1" fontId="37" fillId="0" borderId="0" xfId="0" applyNumberFormat="1" applyFont="1" applyAlignment="1">
      <alignment horizontal="left"/>
    </xf>
    <xf numFmtId="171" fontId="77" fillId="0" borderId="0" xfId="0" applyFont="1"/>
    <xf numFmtId="171" fontId="77" fillId="0" borderId="0" xfId="0" applyFont="1" applyFill="1"/>
    <xf numFmtId="171" fontId="77" fillId="25" borderId="0" xfId="0" applyFont="1" applyFill="1"/>
    <xf numFmtId="171" fontId="79" fillId="0" borderId="0" xfId="0" applyFont="1" applyFill="1"/>
    <xf numFmtId="171" fontId="80" fillId="26" borderId="0" xfId="2" applyFont="1" applyFill="1" applyAlignment="1">
      <alignment vertical="top"/>
    </xf>
    <xf numFmtId="171" fontId="81" fillId="26" borderId="0" xfId="0" applyFont="1" applyFill="1"/>
    <xf numFmtId="171" fontId="82" fillId="0" borderId="0" xfId="0" applyFont="1"/>
    <xf numFmtId="171" fontId="80" fillId="25" borderId="0" xfId="2" applyFont="1" applyFill="1" applyAlignment="1">
      <alignment vertical="top"/>
    </xf>
    <xf numFmtId="171" fontId="81" fillId="25" borderId="0" xfId="2" applyFont="1" applyFill="1" applyAlignment="1">
      <alignment vertical="top"/>
    </xf>
    <xf numFmtId="171" fontId="83" fillId="2" borderId="0" xfId="2" applyFont="1" applyFill="1" applyAlignment="1">
      <alignment vertical="top"/>
    </xf>
    <xf numFmtId="171" fontId="83" fillId="2" borderId="0" xfId="2" applyFont="1" applyFill="1" applyAlignment="1">
      <alignment vertical="top" wrapText="1"/>
    </xf>
    <xf numFmtId="171" fontId="82" fillId="0" borderId="0" xfId="0" applyFont="1" applyFill="1"/>
    <xf numFmtId="171" fontId="81" fillId="0" borderId="0" xfId="2" applyFont="1" applyFill="1" applyAlignment="1">
      <alignment vertical="top"/>
    </xf>
    <xf numFmtId="171" fontId="77" fillId="0" borderId="0" xfId="0" applyFont="1" applyAlignment="1">
      <alignment wrapText="1"/>
    </xf>
    <xf numFmtId="171" fontId="78" fillId="33" borderId="2" xfId="0" applyFont="1" applyFill="1" applyBorder="1" applyAlignment="1">
      <alignment wrapText="1"/>
    </xf>
    <xf numFmtId="171" fontId="77" fillId="25" borderId="1" xfId="0" applyFont="1" applyFill="1" applyBorder="1"/>
    <xf numFmtId="1" fontId="37" fillId="0" borderId="1" xfId="0" applyNumberFormat="1" applyFont="1" applyBorder="1"/>
    <xf numFmtId="171" fontId="77" fillId="26" borderId="1" xfId="0" applyFont="1" applyFill="1" applyBorder="1"/>
    <xf numFmtId="0" fontId="77" fillId="26" borderId="1" xfId="0" applyNumberFormat="1" applyFont="1" applyFill="1" applyBorder="1"/>
    <xf numFmtId="172" fontId="77" fillId="42" borderId="1" xfId="0" applyNumberFormat="1" applyFont="1" applyFill="1" applyBorder="1"/>
    <xf numFmtId="173" fontId="77" fillId="26" borderId="1" xfId="0" applyNumberFormat="1" applyFont="1" applyFill="1" applyBorder="1"/>
    <xf numFmtId="165" fontId="60" fillId="42" borderId="18" xfId="1" applyNumberFormat="1" applyFont="1" applyFill="1" applyBorder="1" applyAlignment="1">
      <alignment wrapText="1"/>
    </xf>
    <xf numFmtId="171" fontId="76" fillId="35" borderId="1" xfId="0" applyNumberFormat="1" applyFont="1" applyFill="1" applyBorder="1" applyAlignment="1">
      <alignment horizontal="right"/>
    </xf>
    <xf numFmtId="170" fontId="0" fillId="0" borderId="1" xfId="0" applyNumberFormat="1" applyBorder="1" applyAlignment="1">
      <alignment horizontal="right" vertical="center"/>
    </xf>
    <xf numFmtId="171" fontId="37" fillId="0" borderId="1" xfId="0" applyNumberFormat="1" applyFont="1" applyBorder="1" applyAlignment="1">
      <alignment horizontal="left"/>
    </xf>
    <xf numFmtId="0" fontId="37" fillId="0" borderId="0" xfId="0" applyNumberFormat="1" applyFont="1" applyAlignment="1">
      <alignment horizontal="left" vertical="top"/>
    </xf>
    <xf numFmtId="3" fontId="75" fillId="26" borderId="1" xfId="0" applyNumberFormat="1" applyFont="1" applyFill="1" applyBorder="1"/>
    <xf numFmtId="171" fontId="81" fillId="0" borderId="1" xfId="104" applyFont="1" applyFill="1" applyBorder="1"/>
    <xf numFmtId="0" fontId="52" fillId="26" borderId="1" xfId="0" applyNumberFormat="1" applyFont="1" applyFill="1" applyBorder="1"/>
    <xf numFmtId="175" fontId="0" fillId="0" borderId="0" xfId="0" applyNumberFormat="1"/>
    <xf numFmtId="176" fontId="0" fillId="0" borderId="0" xfId="0" applyNumberFormat="1"/>
    <xf numFmtId="171" fontId="81" fillId="0" borderId="0" xfId="0" applyFont="1" applyFill="1"/>
    <xf numFmtId="171" fontId="81" fillId="0" borderId="0" xfId="0" applyFont="1"/>
    <xf numFmtId="177" fontId="81" fillId="26" borderId="1" xfId="76" applyNumberFormat="1" applyFont="1" applyFill="1" applyBorder="1"/>
    <xf numFmtId="165" fontId="80" fillId="49" borderId="1" xfId="1" applyNumberFormat="1" applyFont="1" applyFill="1" applyBorder="1" applyAlignment="1"/>
    <xf numFmtId="170" fontId="80" fillId="25" borderId="1" xfId="1" applyNumberFormat="1" applyFont="1" applyFill="1" applyBorder="1" applyAlignment="1"/>
    <xf numFmtId="171" fontId="81" fillId="0" borderId="1" xfId="0" applyFont="1" applyBorder="1"/>
    <xf numFmtId="165" fontId="81" fillId="26" borderId="1" xfId="1" applyNumberFormat="1" applyFont="1" applyFill="1" applyBorder="1"/>
    <xf numFmtId="0" fontId="77" fillId="0" borderId="1" xfId="0" applyNumberFormat="1" applyFont="1" applyBorder="1"/>
    <xf numFmtId="171" fontId="81" fillId="0" borderId="0" xfId="0" applyFont="1" applyAlignment="1"/>
    <xf numFmtId="171" fontId="83" fillId="33" borderId="1" xfId="0" applyFont="1" applyFill="1" applyBorder="1" applyAlignment="1">
      <alignment wrapText="1"/>
    </xf>
    <xf numFmtId="165" fontId="80" fillId="25" borderId="1" xfId="1" applyNumberFormat="1" applyFont="1" applyFill="1" applyBorder="1" applyAlignment="1"/>
    <xf numFmtId="165" fontId="81" fillId="26" borderId="1" xfId="76" applyNumberFormat="1" applyFont="1" applyFill="1" applyBorder="1"/>
    <xf numFmtId="0" fontId="77" fillId="43" borderId="1" xfId="0" applyNumberFormat="1" applyFont="1" applyFill="1" applyBorder="1"/>
    <xf numFmtId="171" fontId="81" fillId="43" borderId="1" xfId="104" applyFont="1" applyFill="1" applyBorder="1"/>
    <xf numFmtId="178" fontId="81" fillId="0" borderId="0" xfId="0" applyNumberFormat="1" applyFont="1"/>
    <xf numFmtId="171" fontId="81" fillId="26" borderId="1" xfId="104" applyFont="1" applyFill="1" applyBorder="1"/>
    <xf numFmtId="3" fontId="81" fillId="26" borderId="1" xfId="0" applyNumberFormat="1" applyFont="1" applyFill="1" applyBorder="1"/>
    <xf numFmtId="165" fontId="83" fillId="0" borderId="0" xfId="1" applyNumberFormat="1" applyFont="1" applyFill="1" applyAlignment="1">
      <alignment vertical="top" wrapText="1"/>
    </xf>
    <xf numFmtId="165" fontId="85" fillId="0" borderId="0" xfId="1" applyNumberFormat="1" applyFont="1" applyFill="1" applyAlignment="1">
      <alignment vertical="top"/>
    </xf>
    <xf numFmtId="10" fontId="86" fillId="0" borderId="0" xfId="49" applyNumberFormat="1" applyFont="1" applyFill="1" applyAlignment="1">
      <alignment vertical="top" wrapText="1"/>
    </xf>
    <xf numFmtId="165" fontId="81" fillId="0" borderId="0" xfId="1" applyNumberFormat="1" applyFont="1" applyFill="1"/>
    <xf numFmtId="165" fontId="80" fillId="0" borderId="1" xfId="1" applyNumberFormat="1" applyFont="1" applyFill="1" applyBorder="1" applyAlignment="1">
      <alignment horizontal="right"/>
    </xf>
    <xf numFmtId="165" fontId="80" fillId="0" borderId="1" xfId="1" applyNumberFormat="1" applyFont="1" applyFill="1" applyBorder="1" applyAlignment="1">
      <alignment horizontal="left"/>
    </xf>
    <xf numFmtId="165" fontId="85" fillId="0" borderId="0" xfId="1" applyNumberFormat="1" applyFont="1" applyFill="1" applyAlignment="1">
      <alignment vertical="top" wrapText="1"/>
    </xf>
    <xf numFmtId="165" fontId="80" fillId="0" borderId="0" xfId="1" applyNumberFormat="1" applyFont="1" applyFill="1"/>
    <xf numFmtId="165" fontId="80" fillId="0" borderId="1" xfId="1" applyNumberFormat="1" applyFont="1" applyFill="1" applyBorder="1"/>
    <xf numFmtId="165" fontId="87" fillId="26" borderId="1" xfId="1" applyNumberFormat="1" applyFont="1" applyFill="1" applyBorder="1"/>
    <xf numFmtId="165" fontId="87" fillId="25" borderId="1" xfId="1" applyNumberFormat="1" applyFont="1" applyFill="1" applyBorder="1"/>
    <xf numFmtId="165" fontId="81" fillId="0" borderId="1" xfId="1" applyNumberFormat="1" applyFont="1" applyBorder="1"/>
    <xf numFmtId="165" fontId="87" fillId="25" borderId="1" xfId="1" applyNumberFormat="1" applyFont="1" applyFill="1" applyBorder="1" applyAlignment="1">
      <alignment horizontal="center"/>
    </xf>
    <xf numFmtId="165" fontId="87" fillId="25" borderId="18" xfId="1" applyNumberFormat="1" applyFont="1" applyFill="1" applyBorder="1" applyAlignment="1">
      <alignment horizontal="center"/>
    </xf>
    <xf numFmtId="165" fontId="80" fillId="0" borderId="0" xfId="1" applyNumberFormat="1" applyFont="1" applyFill="1" applyAlignment="1">
      <alignment horizontal="right"/>
    </xf>
    <xf numFmtId="165" fontId="80" fillId="25" borderId="1" xfId="1" applyNumberFormat="1" applyFont="1" applyFill="1" applyBorder="1"/>
    <xf numFmtId="165" fontId="81" fillId="42" borderId="18" xfId="1" applyNumberFormat="1" applyFont="1" applyFill="1" applyBorder="1" applyAlignment="1">
      <alignment wrapText="1"/>
    </xf>
    <xf numFmtId="165" fontId="81" fillId="42" borderId="1" xfId="1" applyNumberFormat="1" applyFont="1" applyFill="1" applyBorder="1" applyAlignment="1">
      <alignment wrapText="1"/>
    </xf>
    <xf numFmtId="165" fontId="81" fillId="42" borderId="1" xfId="1" applyNumberFormat="1" applyFont="1" applyFill="1" applyBorder="1"/>
    <xf numFmtId="9" fontId="81" fillId="42" borderId="1" xfId="49" applyFont="1" applyFill="1" applyBorder="1"/>
    <xf numFmtId="165" fontId="81" fillId="26" borderId="1" xfId="75" applyNumberFormat="1" applyFont="1" applyFill="1" applyBorder="1" applyAlignment="1">
      <alignment vertical="center"/>
    </xf>
    <xf numFmtId="171" fontId="37" fillId="0" borderId="0" xfId="0" applyFont="1" applyAlignment="1">
      <alignment vertical="center"/>
    </xf>
    <xf numFmtId="0" fontId="77" fillId="26" borderId="1" xfId="0" applyNumberFormat="1" applyFont="1" applyFill="1" applyBorder="1" applyAlignment="1">
      <alignment vertical="center"/>
    </xf>
    <xf numFmtId="165" fontId="37" fillId="25" borderId="1" xfId="1" applyNumberFormat="1" applyFont="1" applyFill="1" applyBorder="1" applyAlignment="1">
      <alignment vertical="center"/>
    </xf>
    <xf numFmtId="171" fontId="75" fillId="0" borderId="1" xfId="104" applyFont="1" applyFill="1" applyBorder="1" applyAlignment="1">
      <alignment vertical="center"/>
    </xf>
    <xf numFmtId="165" fontId="84" fillId="48" borderId="1" xfId="1" applyNumberFormat="1" applyFont="1" applyFill="1" applyBorder="1" applyAlignment="1">
      <alignment vertical="center" wrapText="1"/>
    </xf>
    <xf numFmtId="171" fontId="37" fillId="0" borderId="1" xfId="0" applyFont="1" applyFill="1" applyBorder="1" applyAlignment="1">
      <alignment vertical="center"/>
    </xf>
    <xf numFmtId="165" fontId="37" fillId="0" borderId="1" xfId="1" applyNumberFormat="1" applyFont="1" applyFill="1" applyBorder="1" applyAlignment="1">
      <alignment vertical="center"/>
    </xf>
    <xf numFmtId="171" fontId="56" fillId="33" borderId="2" xfId="0" applyFont="1" applyFill="1" applyBorder="1" applyAlignment="1">
      <alignment vertical="center" wrapText="1"/>
    </xf>
    <xf numFmtId="170" fontId="37" fillId="25" borderId="1" xfId="1" applyNumberFormat="1" applyFont="1" applyFill="1" applyBorder="1" applyAlignment="1">
      <alignment vertical="center"/>
    </xf>
    <xf numFmtId="1" fontId="37" fillId="26" borderId="1" xfId="0" applyNumberFormat="1" applyFont="1" applyFill="1" applyBorder="1" applyAlignment="1">
      <alignment vertical="center"/>
    </xf>
    <xf numFmtId="165" fontId="84" fillId="48" borderId="1" xfId="1" applyNumberFormat="1" applyFont="1" applyFill="1" applyBorder="1" applyAlignment="1">
      <alignment vertical="center"/>
    </xf>
    <xf numFmtId="9" fontId="81" fillId="42" borderId="1" xfId="49" applyFont="1" applyFill="1" applyBorder="1" applyAlignment="1">
      <alignment vertical="center"/>
    </xf>
    <xf numFmtId="165" fontId="83" fillId="33" borderId="1" xfId="1" applyNumberFormat="1" applyFont="1" applyFill="1" applyBorder="1" applyAlignment="1">
      <alignment vertical="center" wrapText="1"/>
    </xf>
    <xf numFmtId="165" fontId="81" fillId="26" borderId="1" xfId="76" applyNumberFormat="1" applyFont="1" applyFill="1" applyBorder="1" applyAlignment="1">
      <alignment vertical="center"/>
    </xf>
    <xf numFmtId="171" fontId="81" fillId="26" borderId="1" xfId="104" applyFont="1" applyFill="1" applyBorder="1" applyAlignment="1">
      <alignment vertical="center"/>
    </xf>
    <xf numFmtId="165" fontId="80" fillId="25" borderId="1" xfId="1" applyNumberFormat="1" applyFont="1" applyFill="1" applyBorder="1" applyAlignment="1">
      <alignment vertical="center"/>
    </xf>
    <xf numFmtId="43" fontId="37" fillId="25" borderId="1" xfId="1" applyFont="1" applyFill="1" applyBorder="1" applyAlignment="1">
      <alignment vertical="center"/>
    </xf>
    <xf numFmtId="171" fontId="66" fillId="0" borderId="0" xfId="0" applyFont="1" applyAlignment="1">
      <alignment vertical="center"/>
    </xf>
    <xf numFmtId="171" fontId="56" fillId="33" borderId="12" xfId="0" applyFont="1" applyFill="1" applyBorder="1" applyAlignment="1">
      <alignment vertical="center" wrapText="1"/>
    </xf>
    <xf numFmtId="3" fontId="81" fillId="26" borderId="1" xfId="0" applyNumberFormat="1" applyFont="1" applyFill="1" applyBorder="1" applyAlignment="1">
      <alignment vertical="center"/>
    </xf>
    <xf numFmtId="171" fontId="81" fillId="43" borderId="1" xfId="104" applyFont="1" applyFill="1" applyBorder="1" applyAlignment="1">
      <alignment vertical="center"/>
    </xf>
    <xf numFmtId="171" fontId="37" fillId="26" borderId="1" xfId="0" applyFont="1" applyFill="1" applyBorder="1" applyAlignment="1">
      <alignment vertical="center"/>
    </xf>
    <xf numFmtId="165" fontId="83" fillId="33" borderId="2" xfId="1" applyNumberFormat="1" applyFont="1" applyFill="1" applyBorder="1" applyAlignment="1">
      <alignment vertical="center" wrapText="1"/>
    </xf>
    <xf numFmtId="165" fontId="87" fillId="0" borderId="0" xfId="1" applyNumberFormat="1" applyFont="1" applyFill="1" applyAlignment="1">
      <alignment vertical="center"/>
    </xf>
    <xf numFmtId="0" fontId="37" fillId="25" borderId="1" xfId="0" applyNumberFormat="1" applyFont="1" applyFill="1" applyBorder="1" applyAlignment="1">
      <alignment vertical="center"/>
    </xf>
    <xf numFmtId="171" fontId="47" fillId="0" borderId="0" xfId="0" applyFont="1" applyAlignment="1">
      <alignment vertical="center"/>
    </xf>
    <xf numFmtId="165" fontId="81" fillId="42" borderId="18" xfId="1" applyNumberFormat="1" applyFont="1" applyFill="1" applyBorder="1" applyAlignment="1">
      <alignment vertical="center" wrapText="1"/>
    </xf>
    <xf numFmtId="165" fontId="83" fillId="0" borderId="0" xfId="1" applyNumberFormat="1" applyFont="1" applyFill="1" applyAlignment="1">
      <alignment horizontal="center" vertical="center" wrapText="1"/>
    </xf>
    <xf numFmtId="171" fontId="37" fillId="25" borderId="1" xfId="0" applyFont="1" applyFill="1" applyBorder="1" applyAlignment="1">
      <alignment vertical="center"/>
    </xf>
    <xf numFmtId="0" fontId="37" fillId="26" borderId="1" xfId="0" applyNumberFormat="1" applyFont="1" applyFill="1" applyBorder="1" applyAlignment="1">
      <alignment vertical="center"/>
    </xf>
    <xf numFmtId="165" fontId="83" fillId="33" borderId="18" xfId="1" applyNumberFormat="1" applyFont="1" applyFill="1" applyBorder="1" applyAlignment="1">
      <alignment vertical="center" wrapText="1"/>
    </xf>
    <xf numFmtId="165" fontId="81" fillId="26" borderId="1" xfId="1" applyNumberFormat="1" applyFont="1" applyFill="1" applyBorder="1" applyAlignment="1">
      <alignment vertical="center"/>
    </xf>
    <xf numFmtId="171" fontId="56" fillId="33" borderId="1" xfId="0" applyFont="1" applyFill="1" applyBorder="1" applyAlignment="1">
      <alignment vertical="center" wrapText="1"/>
    </xf>
    <xf numFmtId="43" fontId="37" fillId="0" borderId="1" xfId="1" applyFont="1" applyFill="1" applyBorder="1" applyAlignment="1">
      <alignment vertical="center"/>
    </xf>
    <xf numFmtId="165" fontId="81" fillId="42" borderId="1" xfId="1" applyNumberFormat="1" applyFont="1" applyFill="1" applyBorder="1" applyAlignment="1">
      <alignment vertical="center"/>
    </xf>
    <xf numFmtId="165" fontId="81" fillId="42" borderId="1" xfId="1" applyNumberFormat="1" applyFont="1" applyFill="1" applyBorder="1" applyAlignment="1">
      <alignment vertical="center" wrapText="1"/>
    </xf>
    <xf numFmtId="171" fontId="83" fillId="33" borderId="1" xfId="0" applyFont="1" applyFill="1" applyBorder="1" applyAlignment="1">
      <alignment vertical="center" wrapText="1"/>
    </xf>
    <xf numFmtId="171" fontId="81" fillId="0" borderId="1" xfId="104" applyFont="1" applyFill="1" applyBorder="1" applyAlignment="1">
      <alignment vertical="center"/>
    </xf>
    <xf numFmtId="0" fontId="77" fillId="43" borderId="1" xfId="0" applyNumberFormat="1" applyFont="1" applyFill="1" applyBorder="1" applyAlignment="1">
      <alignment vertical="center"/>
    </xf>
    <xf numFmtId="171" fontId="37" fillId="0" borderId="0" xfId="0" applyFont="1" applyFill="1" applyAlignment="1">
      <alignment vertical="center"/>
    </xf>
    <xf numFmtId="9" fontId="52" fillId="0" borderId="0" xfId="49" applyFont="1"/>
    <xf numFmtId="9" fontId="0" fillId="26" borderId="1" xfId="49" applyFont="1" applyFill="1" applyBorder="1"/>
    <xf numFmtId="169" fontId="52" fillId="0" borderId="0" xfId="1" applyNumberFormat="1" applyFont="1"/>
    <xf numFmtId="174" fontId="0" fillId="26" borderId="1" xfId="49" applyNumberFormat="1" applyFont="1" applyFill="1" applyBorder="1"/>
    <xf numFmtId="174" fontId="0" fillId="26" borderId="1" xfId="0" applyNumberFormat="1" applyFill="1" applyBorder="1"/>
    <xf numFmtId="0" fontId="77" fillId="26" borderId="1" xfId="0" applyNumberFormat="1" applyFont="1" applyFill="1" applyBorder="1" applyAlignment="1">
      <alignment horizontal="center"/>
    </xf>
    <xf numFmtId="173" fontId="77" fillId="25" borderId="1" xfId="0" applyNumberFormat="1" applyFont="1" applyFill="1" applyBorder="1"/>
    <xf numFmtId="171" fontId="56" fillId="35" borderId="29" xfId="134" applyFont="1" applyFill="1" applyBorder="1" applyAlignment="1">
      <alignment horizontal="left" vertical="center" wrapText="1"/>
    </xf>
    <xf numFmtId="171" fontId="45" fillId="0" borderId="29" xfId="133" applyFont="1" applyFill="1" applyBorder="1" applyAlignment="1">
      <alignment horizontal="left" vertical="top" wrapText="1"/>
    </xf>
    <xf numFmtId="171" fontId="61" fillId="0" borderId="29" xfId="134" applyFont="1" applyFill="1" applyBorder="1" applyAlignment="1">
      <alignment horizontal="left" vertical="top" wrapText="1"/>
    </xf>
    <xf numFmtId="171" fontId="67" fillId="45" borderId="29" xfId="133" applyFont="1" applyFill="1" applyBorder="1" applyAlignment="1">
      <alignment horizontal="left" vertical="top" wrapText="1"/>
    </xf>
    <xf numFmtId="171" fontId="60" fillId="43" borderId="29" xfId="134" applyFont="1" applyFill="1" applyBorder="1" applyAlignment="1">
      <alignment horizontal="left" vertical="top" wrapText="1"/>
    </xf>
    <xf numFmtId="171" fontId="49" fillId="35" borderId="30" xfId="132" applyFont="1" applyFill="1" applyBorder="1" applyAlignment="1">
      <alignment horizontal="center"/>
    </xf>
    <xf numFmtId="171" fontId="49" fillId="35" borderId="31" xfId="132" applyFont="1" applyFill="1" applyBorder="1"/>
    <xf numFmtId="171" fontId="49" fillId="35" borderId="32" xfId="132" applyFont="1" applyFill="1" applyBorder="1"/>
    <xf numFmtId="171" fontId="48" fillId="35" borderId="32" xfId="132" applyFont="1" applyFill="1" applyBorder="1"/>
    <xf numFmtId="171" fontId="48" fillId="35" borderId="33" xfId="132" applyFont="1" applyFill="1" applyBorder="1"/>
    <xf numFmtId="2" fontId="47" fillId="40" borderId="34" xfId="132" applyNumberFormat="1" applyFont="1" applyFill="1" applyBorder="1" applyAlignment="1">
      <alignment horizontal="left"/>
    </xf>
    <xf numFmtId="171" fontId="37" fillId="40" borderId="35" xfId="132" applyFont="1" applyFill="1" applyBorder="1"/>
    <xf numFmtId="16" fontId="37" fillId="40" borderId="34" xfId="132" quotePrefix="1" applyNumberFormat="1" applyFont="1" applyFill="1" applyBorder="1" applyAlignment="1">
      <alignment horizontal="right"/>
    </xf>
    <xf numFmtId="171" fontId="5" fillId="33" borderId="36" xfId="0" applyFont="1" applyFill="1" applyBorder="1" applyAlignment="1">
      <alignment vertical="center" wrapText="1"/>
    </xf>
    <xf numFmtId="171" fontId="52" fillId="0" borderId="36" xfId="104" applyFont="1" applyFill="1" applyBorder="1"/>
    <xf numFmtId="171" fontId="52" fillId="0" borderId="36" xfId="0" applyFont="1" applyBorder="1"/>
    <xf numFmtId="177" fontId="52" fillId="0" borderId="36" xfId="76" applyNumberFormat="1" applyFont="1" applyFill="1" applyBorder="1" applyAlignment="1">
      <alignment horizontal="right"/>
    </xf>
    <xf numFmtId="165" fontId="19" fillId="0" borderId="36" xfId="1" applyNumberFormat="1" applyFont="1" applyFill="1" applyBorder="1" applyAlignment="1">
      <alignment horizontal="right"/>
    </xf>
    <xf numFmtId="165" fontId="52" fillId="0" borderId="36" xfId="1" applyNumberFormat="1" applyFont="1" applyFill="1" applyBorder="1" applyAlignment="1">
      <alignment horizontal="right"/>
    </xf>
    <xf numFmtId="171" fontId="47" fillId="0" borderId="37" xfId="0" applyFont="1" applyBorder="1" applyAlignment="1">
      <alignment wrapText="1"/>
    </xf>
    <xf numFmtId="171" fontId="52" fillId="0" borderId="37" xfId="0" applyFont="1" applyFill="1" applyBorder="1"/>
    <xf numFmtId="171" fontId="47" fillId="0" borderId="38" xfId="0" applyFont="1" applyBorder="1"/>
    <xf numFmtId="171" fontId="37" fillId="0" borderId="39" xfId="0" applyFont="1" applyBorder="1"/>
    <xf numFmtId="171" fontId="37" fillId="0" borderId="40" xfId="0" applyFont="1" applyBorder="1"/>
    <xf numFmtId="171" fontId="37" fillId="0" borderId="41" xfId="0" applyFont="1" applyBorder="1" applyAlignment="1">
      <alignment wrapText="1"/>
    </xf>
    <xf numFmtId="171" fontId="47" fillId="0" borderId="42" xfId="0" applyFont="1" applyBorder="1" applyAlignment="1">
      <alignment wrapText="1"/>
    </xf>
    <xf numFmtId="171" fontId="5" fillId="33" borderId="43" xfId="0" applyFont="1" applyFill="1" applyBorder="1" applyAlignment="1">
      <alignment vertical="center" wrapText="1"/>
    </xf>
    <xf numFmtId="171" fontId="5" fillId="33" borderId="44" xfId="0" applyFont="1" applyFill="1" applyBorder="1" applyAlignment="1">
      <alignment vertical="center" wrapText="1"/>
    </xf>
    <xf numFmtId="177" fontId="52" fillId="0" borderId="43" xfId="76" applyNumberFormat="1" applyFont="1" applyFill="1" applyBorder="1" applyAlignment="1">
      <alignment horizontal="right"/>
    </xf>
    <xf numFmtId="177" fontId="52" fillId="0" borderId="44" xfId="76" applyNumberFormat="1" applyFont="1" applyFill="1" applyBorder="1" applyAlignment="1">
      <alignment horizontal="right"/>
    </xf>
    <xf numFmtId="165" fontId="52" fillId="0" borderId="43" xfId="1" applyNumberFormat="1" applyFont="1" applyFill="1" applyBorder="1" applyAlignment="1">
      <alignment horizontal="right"/>
    </xf>
    <xf numFmtId="165" fontId="52" fillId="0" borderId="44" xfId="1" applyNumberFormat="1" applyFont="1" applyFill="1" applyBorder="1" applyAlignment="1">
      <alignment horizontal="right"/>
    </xf>
    <xf numFmtId="165" fontId="52" fillId="0" borderId="45" xfId="1" applyNumberFormat="1" applyFont="1" applyFill="1" applyBorder="1" applyAlignment="1">
      <alignment horizontal="right"/>
    </xf>
    <xf numFmtId="165" fontId="52" fillId="0" borderId="46" xfId="1" applyNumberFormat="1" applyFont="1" applyFill="1" applyBorder="1" applyAlignment="1">
      <alignment horizontal="right"/>
    </xf>
    <xf numFmtId="165" fontId="52" fillId="0" borderId="47" xfId="1" applyNumberFormat="1" applyFont="1" applyFill="1" applyBorder="1" applyAlignment="1">
      <alignment horizontal="right"/>
    </xf>
    <xf numFmtId="171" fontId="52" fillId="0" borderId="39" xfId="0" applyFont="1" applyFill="1" applyBorder="1"/>
    <xf numFmtId="171" fontId="52" fillId="0" borderId="40" xfId="0" applyFont="1" applyFill="1" applyBorder="1"/>
    <xf numFmtId="171" fontId="37" fillId="0" borderId="41" xfId="0" applyFont="1" applyBorder="1"/>
    <xf numFmtId="171" fontId="52" fillId="0" borderId="42" xfId="0" applyFont="1" applyFill="1" applyBorder="1"/>
    <xf numFmtId="165" fontId="19" fillId="0" borderId="43" xfId="1" applyNumberFormat="1" applyFont="1" applyFill="1" applyBorder="1" applyAlignment="1">
      <alignment horizontal="right"/>
    </xf>
    <xf numFmtId="165" fontId="19" fillId="0" borderId="44" xfId="1" applyNumberFormat="1" applyFont="1" applyFill="1" applyBorder="1" applyAlignment="1">
      <alignment horizontal="right"/>
    </xf>
    <xf numFmtId="165" fontId="19" fillId="0" borderId="45" xfId="1" applyNumberFormat="1" applyFont="1" applyFill="1" applyBorder="1" applyAlignment="1">
      <alignment horizontal="right"/>
    </xf>
    <xf numFmtId="165" fontId="19" fillId="0" borderId="46" xfId="1" applyNumberFormat="1" applyFont="1" applyFill="1" applyBorder="1" applyAlignment="1">
      <alignment horizontal="right"/>
    </xf>
    <xf numFmtId="165" fontId="19" fillId="0" borderId="47" xfId="1" applyNumberFormat="1" applyFont="1" applyFill="1" applyBorder="1" applyAlignment="1">
      <alignment horizontal="right"/>
    </xf>
    <xf numFmtId="171" fontId="5" fillId="33" borderId="48" xfId="0" applyFont="1" applyFill="1" applyBorder="1" applyAlignment="1">
      <alignment vertical="center" wrapText="1"/>
    </xf>
    <xf numFmtId="171" fontId="5" fillId="33" borderId="49" xfId="0" applyFont="1" applyFill="1" applyBorder="1" applyAlignment="1">
      <alignment vertical="center" wrapText="1"/>
    </xf>
    <xf numFmtId="171" fontId="5" fillId="33" borderId="50" xfId="0" applyFont="1" applyFill="1" applyBorder="1" applyAlignment="1">
      <alignment vertical="center" wrapText="1"/>
    </xf>
    <xf numFmtId="171" fontId="52" fillId="0" borderId="43" xfId="104" applyFont="1" applyFill="1" applyBorder="1"/>
    <xf numFmtId="171" fontId="52" fillId="0" borderId="44" xfId="104" applyFont="1" applyFill="1" applyBorder="1"/>
    <xf numFmtId="171" fontId="52" fillId="0" borderId="43" xfId="0" applyFont="1" applyBorder="1"/>
    <xf numFmtId="171" fontId="52" fillId="0" borderId="44" xfId="0" applyFont="1" applyBorder="1"/>
    <xf numFmtId="171" fontId="52" fillId="0" borderId="45" xfId="0" applyFont="1" applyBorder="1"/>
    <xf numFmtId="171" fontId="52" fillId="0" borderId="46" xfId="0" applyFont="1" applyBorder="1"/>
    <xf numFmtId="171" fontId="52" fillId="0" borderId="46" xfId="104" applyFont="1" applyFill="1" applyBorder="1"/>
    <xf numFmtId="171" fontId="52" fillId="0" borderId="47" xfId="0" applyFont="1" applyBorder="1"/>
    <xf numFmtId="171" fontId="67" fillId="40" borderId="19" xfId="132" applyFont="1" applyFill="1" applyBorder="1" applyAlignment="1">
      <alignment vertical="center"/>
    </xf>
    <xf numFmtId="174" fontId="37" fillId="25" borderId="1" xfId="49" applyNumberFormat="1" applyFont="1" applyFill="1" applyBorder="1" applyAlignment="1">
      <alignment vertical="center"/>
    </xf>
    <xf numFmtId="2" fontId="47" fillId="40" borderId="66" xfId="132" applyNumberFormat="1" applyFont="1" applyFill="1" applyBorder="1" applyAlignment="1">
      <alignment horizontal="left"/>
    </xf>
    <xf numFmtId="171" fontId="68" fillId="40" borderId="17" xfId="50" applyNumberFormat="1" applyFont="1" applyFill="1" applyBorder="1" applyAlignment="1" applyProtection="1"/>
    <xf numFmtId="171" fontId="37" fillId="40" borderId="17" xfId="132" applyFont="1" applyFill="1" applyBorder="1"/>
    <xf numFmtId="171" fontId="37" fillId="40" borderId="14" xfId="132" applyFont="1" applyFill="1" applyBorder="1"/>
    <xf numFmtId="171" fontId="37" fillId="40" borderId="67" xfId="132" applyFont="1" applyFill="1" applyBorder="1"/>
    <xf numFmtId="1" fontId="52" fillId="26" borderId="1" xfId="0" applyNumberFormat="1" applyFont="1" applyFill="1" applyBorder="1"/>
    <xf numFmtId="10" fontId="37" fillId="0" borderId="0" xfId="49" applyNumberFormat="1" applyFont="1" applyAlignment="1">
      <alignment vertical="center"/>
    </xf>
    <xf numFmtId="171" fontId="94" fillId="0" borderId="1" xfId="0" pivotButton="1" applyFont="1" applyBorder="1"/>
    <xf numFmtId="171" fontId="94" fillId="0" borderId="1" xfId="0" applyNumberFormat="1" applyFont="1" applyBorder="1"/>
    <xf numFmtId="171" fontId="94" fillId="0" borderId="1" xfId="0" applyFont="1" applyBorder="1"/>
    <xf numFmtId="9" fontId="94" fillId="0" borderId="1" xfId="0" applyNumberFormat="1" applyFont="1" applyBorder="1"/>
    <xf numFmtId="171" fontId="95" fillId="33" borderId="1" xfId="0" applyFont="1" applyFill="1" applyBorder="1"/>
    <xf numFmtId="1" fontId="76" fillId="35" borderId="1" xfId="0" applyNumberFormat="1" applyFont="1" applyFill="1" applyBorder="1" applyAlignment="1">
      <alignment horizontal="right"/>
    </xf>
    <xf numFmtId="171" fontId="48" fillId="35" borderId="56" xfId="0" applyFont="1" applyFill="1" applyBorder="1" applyAlignment="1">
      <alignment horizontal="center" wrapText="1"/>
    </xf>
    <xf numFmtId="171" fontId="48" fillId="35" borderId="1" xfId="0" applyFont="1" applyFill="1" applyBorder="1"/>
    <xf numFmtId="43" fontId="37" fillId="0" borderId="1" xfId="0" applyNumberFormat="1" applyFont="1" applyBorder="1"/>
    <xf numFmtId="171" fontId="37" fillId="0" borderId="1" xfId="0" applyNumberFormat="1" applyFont="1" applyBorder="1" applyProtection="1"/>
    <xf numFmtId="165" fontId="37" fillId="0" borderId="1" xfId="0" applyNumberFormat="1" applyFont="1" applyBorder="1" applyAlignment="1" applyProtection="1">
      <alignment horizontal="left"/>
    </xf>
    <xf numFmtId="171" fontId="37" fillId="0" borderId="1" xfId="0" applyFont="1" applyBorder="1" applyProtection="1"/>
    <xf numFmtId="171" fontId="37" fillId="0" borderId="1" xfId="0" applyFont="1" applyBorder="1" applyAlignment="1">
      <alignment wrapText="1"/>
    </xf>
    <xf numFmtId="171" fontId="48" fillId="35" borderId="1" xfId="0" applyFont="1" applyFill="1" applyBorder="1" applyAlignment="1">
      <alignment wrapText="1"/>
    </xf>
    <xf numFmtId="171" fontId="96" fillId="0" borderId="1" xfId="0" pivotButton="1" applyFont="1" applyBorder="1"/>
    <xf numFmtId="171" fontId="97" fillId="35" borderId="1" xfId="0" applyFont="1" applyFill="1" applyBorder="1" applyAlignment="1">
      <alignment wrapText="1"/>
    </xf>
    <xf numFmtId="171" fontId="96" fillId="0" borderId="1" xfId="0" applyNumberFormat="1" applyFont="1" applyBorder="1"/>
    <xf numFmtId="165" fontId="96" fillId="0" borderId="1" xfId="0" applyNumberFormat="1" applyFont="1" applyBorder="1"/>
    <xf numFmtId="171" fontId="96" fillId="0" borderId="1" xfId="0" applyFont="1" applyBorder="1"/>
    <xf numFmtId="171" fontId="96" fillId="0" borderId="0" xfId="0" applyFont="1"/>
    <xf numFmtId="171" fontId="96" fillId="0" borderId="0" xfId="0" pivotButton="1" applyFont="1"/>
    <xf numFmtId="171" fontId="96" fillId="0" borderId="1" xfId="0" applyNumberFormat="1" applyFont="1" applyBorder="1" applyAlignment="1">
      <alignment horizontal="left"/>
    </xf>
    <xf numFmtId="43" fontId="96" fillId="0" borderId="1" xfId="0" applyNumberFormat="1" applyFont="1" applyBorder="1"/>
    <xf numFmtId="171" fontId="96" fillId="0" borderId="1" xfId="0" applyFont="1" applyBorder="1" applyAlignment="1">
      <alignment wrapText="1"/>
    </xf>
    <xf numFmtId="171" fontId="97" fillId="37" borderId="1" xfId="0" applyNumberFormat="1" applyFont="1" applyFill="1" applyBorder="1"/>
    <xf numFmtId="171" fontId="96" fillId="0" borderId="19" xfId="0" applyNumberFormat="1" applyFont="1" applyBorder="1" applyAlignment="1">
      <alignment horizontal="left"/>
    </xf>
    <xf numFmtId="171" fontId="96" fillId="0" borderId="19" xfId="0" applyFont="1" applyBorder="1"/>
    <xf numFmtId="171" fontId="96" fillId="0" borderId="28" xfId="0" applyNumberFormat="1" applyFont="1" applyBorder="1" applyAlignment="1">
      <alignment horizontal="left"/>
    </xf>
    <xf numFmtId="171" fontId="96" fillId="0" borderId="0" xfId="0" applyFont="1" applyBorder="1"/>
    <xf numFmtId="174" fontId="96" fillId="0" borderId="1" xfId="0" applyNumberFormat="1" applyFont="1" applyBorder="1"/>
    <xf numFmtId="171" fontId="97" fillId="37" borderId="2" xfId="0" applyFont="1" applyFill="1" applyBorder="1"/>
    <xf numFmtId="171" fontId="96" fillId="0" borderId="2" xfId="0" applyFont="1" applyBorder="1"/>
    <xf numFmtId="171" fontId="96" fillId="0" borderId="19" xfId="0" pivotButton="1" applyFont="1" applyBorder="1"/>
    <xf numFmtId="165" fontId="96" fillId="43" borderId="1" xfId="0" applyNumberFormat="1" applyFont="1" applyFill="1" applyBorder="1"/>
    <xf numFmtId="3" fontId="96" fillId="0" borderId="1" xfId="0" applyNumberFormat="1" applyFont="1" applyBorder="1"/>
    <xf numFmtId="171" fontId="96" fillId="0" borderId="19" xfId="0" applyNumberFormat="1" applyFont="1" applyBorder="1" applyAlignment="1"/>
    <xf numFmtId="171" fontId="96" fillId="0" borderId="19" xfId="0" applyFont="1" applyBorder="1" applyAlignment="1"/>
    <xf numFmtId="171" fontId="96" fillId="0" borderId="28" xfId="0" pivotButton="1" applyFont="1" applyBorder="1"/>
    <xf numFmtId="171" fontId="96" fillId="0" borderId="28" xfId="0" applyFont="1" applyBorder="1" applyAlignment="1"/>
    <xf numFmtId="171" fontId="96" fillId="0" borderId="28" xfId="0" applyNumberFormat="1" applyFont="1" applyBorder="1" applyAlignment="1"/>
    <xf numFmtId="171" fontId="96" fillId="0" borderId="27" xfId="0" applyNumberFormat="1" applyFont="1" applyBorder="1"/>
    <xf numFmtId="171" fontId="97" fillId="35" borderId="28" xfId="0" applyFont="1" applyFill="1" applyBorder="1"/>
    <xf numFmtId="171" fontId="97" fillId="35" borderId="26" xfId="0" applyFont="1" applyFill="1" applyBorder="1"/>
    <xf numFmtId="171" fontId="96" fillId="0" borderId="26" xfId="0" pivotButton="1" applyFont="1" applyBorder="1" applyAlignment="1"/>
    <xf numFmtId="171" fontId="96" fillId="0" borderId="26" xfId="0" applyFont="1" applyBorder="1"/>
    <xf numFmtId="171" fontId="96" fillId="0" borderId="27" xfId="0" applyFont="1" applyBorder="1"/>
    <xf numFmtId="171" fontId="96" fillId="0" borderId="0" xfId="0" applyNumberFormat="1" applyFont="1" applyBorder="1"/>
    <xf numFmtId="171" fontId="96" fillId="0" borderId="26" xfId="0" pivotButton="1" applyFont="1" applyBorder="1"/>
    <xf numFmtId="171" fontId="96" fillId="0" borderId="26" xfId="0" applyFont="1" applyBorder="1" applyAlignment="1"/>
    <xf numFmtId="171" fontId="97" fillId="35" borderId="12" xfId="0" applyFont="1" applyFill="1" applyBorder="1"/>
    <xf numFmtId="171" fontId="97" fillId="35" borderId="0" xfId="0" applyFont="1" applyFill="1" applyBorder="1"/>
    <xf numFmtId="171" fontId="96" fillId="0" borderId="25" xfId="0" applyFont="1" applyBorder="1"/>
    <xf numFmtId="171" fontId="48" fillId="35" borderId="68" xfId="0" applyFont="1" applyFill="1" applyBorder="1" applyAlignment="1">
      <alignment horizontal="center" wrapText="1"/>
    </xf>
    <xf numFmtId="171" fontId="48" fillId="50" borderId="51" xfId="0" applyFont="1" applyFill="1" applyBorder="1" applyAlignment="1">
      <alignment horizontal="center" wrapText="1"/>
    </xf>
    <xf numFmtId="171" fontId="48" fillId="50" borderId="1" xfId="0" applyFont="1" applyFill="1" applyBorder="1" applyAlignment="1">
      <alignment horizontal="center" wrapText="1"/>
    </xf>
    <xf numFmtId="171" fontId="48" fillId="50" borderId="52" xfId="0" applyFont="1" applyFill="1" applyBorder="1" applyAlignment="1">
      <alignment horizontal="center" wrapText="1"/>
    </xf>
    <xf numFmtId="171" fontId="48" fillId="50" borderId="19" xfId="0" applyFont="1" applyFill="1" applyBorder="1" applyAlignment="1">
      <alignment horizontal="center" wrapText="1"/>
    </xf>
    <xf numFmtId="9" fontId="60" fillId="0" borderId="1" xfId="49" applyFont="1" applyBorder="1" applyAlignment="1">
      <alignment horizontal="center" vertical="top" wrapText="1"/>
    </xf>
    <xf numFmtId="171" fontId="56" fillId="44" borderId="1" xfId="132" applyFont="1" applyFill="1" applyBorder="1" applyAlignment="1">
      <alignment horizontal="center" wrapText="1"/>
    </xf>
    <xf numFmtId="171" fontId="37" fillId="0" borderId="1" xfId="0" pivotButton="1" applyFont="1" applyBorder="1"/>
    <xf numFmtId="171" fontId="37" fillId="0" borderId="1" xfId="0" pivotButton="1" applyFont="1" applyBorder="1" applyProtection="1"/>
    <xf numFmtId="171" fontId="48" fillId="35" borderId="1" xfId="0" applyFont="1" applyFill="1" applyBorder="1" applyAlignment="1" applyProtection="1">
      <alignment wrapText="1"/>
    </xf>
    <xf numFmtId="171" fontId="37" fillId="0" borderId="1" xfId="0" applyNumberFormat="1" applyFont="1" applyFill="1" applyBorder="1" applyAlignment="1">
      <alignment horizontal="left"/>
    </xf>
    <xf numFmtId="171" fontId="37" fillId="0" borderId="52" xfId="0" applyNumberFormat="1" applyFont="1" applyFill="1" applyBorder="1" applyAlignment="1">
      <alignment horizontal="left"/>
    </xf>
    <xf numFmtId="37" fontId="37" fillId="0" borderId="51" xfId="1" applyNumberFormat="1" applyFont="1" applyFill="1" applyBorder="1" applyAlignment="1">
      <alignment horizontal="center" vertical="center"/>
    </xf>
    <xf numFmtId="37" fontId="37" fillId="0" borderId="1" xfId="1" applyNumberFormat="1" applyFont="1" applyFill="1" applyBorder="1" applyAlignment="1">
      <alignment horizontal="center" vertical="center"/>
    </xf>
    <xf numFmtId="37" fontId="37" fillId="0" borderId="52" xfId="1" applyNumberFormat="1" applyFont="1" applyFill="1" applyBorder="1" applyAlignment="1">
      <alignment horizontal="center" vertical="center"/>
    </xf>
    <xf numFmtId="37" fontId="37" fillId="0" borderId="19" xfId="1" applyNumberFormat="1" applyFont="1" applyFill="1" applyBorder="1" applyAlignment="1">
      <alignment horizontal="center" vertical="center"/>
    </xf>
    <xf numFmtId="9" fontId="37" fillId="0" borderId="51" xfId="49" applyFont="1" applyFill="1" applyBorder="1" applyAlignment="1">
      <alignment horizontal="center"/>
    </xf>
    <xf numFmtId="1" fontId="37" fillId="0" borderId="51" xfId="0" applyNumberFormat="1" applyFont="1" applyFill="1" applyBorder="1" applyAlignment="1">
      <alignment horizontal="center"/>
    </xf>
    <xf numFmtId="171" fontId="37" fillId="0" borderId="54" xfId="0" applyNumberFormat="1" applyFont="1" applyFill="1" applyBorder="1" applyAlignment="1">
      <alignment horizontal="left"/>
    </xf>
    <xf numFmtId="171" fontId="37" fillId="0" borderId="55" xfId="0" applyNumberFormat="1" applyFont="1" applyFill="1" applyBorder="1" applyAlignment="1">
      <alignment horizontal="left"/>
    </xf>
    <xf numFmtId="37" fontId="37" fillId="0" borderId="53" xfId="1" applyNumberFormat="1" applyFont="1" applyFill="1" applyBorder="1" applyAlignment="1">
      <alignment horizontal="center" vertical="center"/>
    </xf>
    <xf numFmtId="37" fontId="37" fillId="0" borderId="54" xfId="1" applyNumberFormat="1" applyFont="1" applyFill="1" applyBorder="1" applyAlignment="1">
      <alignment horizontal="center" vertical="center"/>
    </xf>
    <xf numFmtId="37" fontId="37" fillId="0" borderId="55" xfId="1" applyNumberFormat="1" applyFont="1" applyFill="1" applyBorder="1" applyAlignment="1">
      <alignment horizontal="center" vertical="center"/>
    </xf>
    <xf numFmtId="37" fontId="37" fillId="0" borderId="64" xfId="1" applyNumberFormat="1" applyFont="1" applyFill="1" applyBorder="1" applyAlignment="1">
      <alignment horizontal="center" vertical="center"/>
    </xf>
    <xf numFmtId="9" fontId="37" fillId="0" borderId="53" xfId="49" applyFont="1" applyFill="1" applyBorder="1" applyAlignment="1">
      <alignment horizontal="center"/>
    </xf>
    <xf numFmtId="1" fontId="37" fillId="0" borderId="53" xfId="0" applyNumberFormat="1" applyFont="1" applyFill="1" applyBorder="1" applyAlignment="1">
      <alignment horizontal="center"/>
    </xf>
    <xf numFmtId="171" fontId="42" fillId="0" borderId="0" xfId="0" applyFont="1" applyAlignment="1">
      <alignment wrapText="1"/>
    </xf>
    <xf numFmtId="171" fontId="49" fillId="37" borderId="0" xfId="132" applyFont="1" applyFill="1" applyAlignment="1">
      <alignment horizontal="left" vertical="top"/>
    </xf>
    <xf numFmtId="171" fontId="37" fillId="34" borderId="28" xfId="132" applyFont="1" applyFill="1" applyBorder="1" applyAlignment="1">
      <alignment horizontal="left" vertical="top" wrapText="1"/>
    </xf>
    <xf numFmtId="171" fontId="37" fillId="34" borderId="26" xfId="132" applyFont="1" applyFill="1" applyBorder="1" applyAlignment="1">
      <alignment horizontal="left" vertical="top" wrapText="1"/>
    </xf>
    <xf numFmtId="171" fontId="37" fillId="34" borderId="27" xfId="132" applyFont="1" applyFill="1" applyBorder="1" applyAlignment="1">
      <alignment horizontal="left" vertical="top" wrapText="1"/>
    </xf>
    <xf numFmtId="171" fontId="37" fillId="34" borderId="12" xfId="132" applyFont="1" applyFill="1" applyBorder="1" applyAlignment="1">
      <alignment horizontal="left" vertical="top" wrapText="1"/>
    </xf>
    <xf numFmtId="171" fontId="37" fillId="34" borderId="0" xfId="132" applyFont="1" applyFill="1" applyBorder="1" applyAlignment="1">
      <alignment horizontal="left" vertical="top" wrapText="1"/>
    </xf>
    <xf numFmtId="171" fontId="37" fillId="34" borderId="25" xfId="132" applyFont="1" applyFill="1" applyBorder="1" applyAlignment="1">
      <alignment horizontal="left" vertical="top" wrapText="1"/>
    </xf>
    <xf numFmtId="171" fontId="37" fillId="34" borderId="13" xfId="132" applyFont="1" applyFill="1" applyBorder="1" applyAlignment="1">
      <alignment horizontal="left" vertical="top" wrapText="1"/>
    </xf>
    <xf numFmtId="171" fontId="37" fillId="34" borderId="14" xfId="132" applyFont="1" applyFill="1" applyBorder="1" applyAlignment="1">
      <alignment horizontal="left" vertical="top" wrapText="1"/>
    </xf>
    <xf numFmtId="171" fontId="37" fillId="34" borderId="15" xfId="132" applyFont="1" applyFill="1" applyBorder="1" applyAlignment="1">
      <alignment horizontal="left" vertical="top" wrapText="1"/>
    </xf>
    <xf numFmtId="171" fontId="37" fillId="40" borderId="12" xfId="132" applyFont="1" applyFill="1" applyBorder="1" applyAlignment="1">
      <alignment horizontal="left" wrapText="1"/>
    </xf>
    <xf numFmtId="171" fontId="37" fillId="40" borderId="0" xfId="132" applyFont="1" applyFill="1" applyBorder="1" applyAlignment="1">
      <alignment horizontal="left" wrapText="1"/>
    </xf>
    <xf numFmtId="171" fontId="37" fillId="40" borderId="35" xfId="132" applyFont="1" applyFill="1" applyBorder="1" applyAlignment="1">
      <alignment horizontal="left" wrapText="1"/>
    </xf>
    <xf numFmtId="171" fontId="37" fillId="0" borderId="28" xfId="0" applyFont="1" applyBorder="1" applyAlignment="1">
      <alignment horizontal="left" vertical="top" indent="1"/>
    </xf>
    <xf numFmtId="171" fontId="37" fillId="0" borderId="26" xfId="0" applyFont="1" applyBorder="1" applyAlignment="1">
      <alignment horizontal="left" vertical="top" indent="1"/>
    </xf>
    <xf numFmtId="171" fontId="37" fillId="0" borderId="27" xfId="0" applyFont="1" applyBorder="1" applyAlignment="1">
      <alignment horizontal="left" vertical="top" indent="1"/>
    </xf>
    <xf numFmtId="171" fontId="37" fillId="0" borderId="12" xfId="0" applyFont="1" applyBorder="1" applyAlignment="1">
      <alignment horizontal="left" vertical="top" wrapText="1" indent="1"/>
    </xf>
    <xf numFmtId="171" fontId="37" fillId="0" borderId="0" xfId="0" applyFont="1" applyBorder="1" applyAlignment="1">
      <alignment horizontal="left" vertical="top" wrapText="1" indent="1"/>
    </xf>
    <xf numFmtId="171" fontId="37" fillId="0" borderId="25" xfId="0" applyFont="1" applyBorder="1" applyAlignment="1">
      <alignment horizontal="left" vertical="top" wrapText="1" indent="1"/>
    </xf>
    <xf numFmtId="171" fontId="37" fillId="0" borderId="13" xfId="0" applyFont="1" applyBorder="1" applyAlignment="1">
      <alignment horizontal="left" vertical="top" indent="1"/>
    </xf>
    <xf numFmtId="171" fontId="37" fillId="0" borderId="14" xfId="0" applyFont="1" applyBorder="1" applyAlignment="1">
      <alignment horizontal="left" vertical="top" indent="1"/>
    </xf>
    <xf numFmtId="171" fontId="37" fillId="0" borderId="15" xfId="0" applyFont="1" applyBorder="1" applyAlignment="1">
      <alignment horizontal="left" vertical="top" indent="1"/>
    </xf>
    <xf numFmtId="171" fontId="66" fillId="0" borderId="19" xfId="132" applyFont="1" applyBorder="1" applyAlignment="1">
      <alignment horizontal="left" vertical="top" wrapText="1"/>
    </xf>
    <xf numFmtId="171" fontId="66" fillId="0" borderId="24" xfId="132" applyFont="1" applyBorder="1" applyAlignment="1">
      <alignment horizontal="left" vertical="top" wrapText="1"/>
    </xf>
    <xf numFmtId="171" fontId="66" fillId="0" borderId="18" xfId="132" applyFont="1" applyBorder="1" applyAlignment="1">
      <alignment horizontal="left" vertical="top" wrapText="1"/>
    </xf>
    <xf numFmtId="171" fontId="66" fillId="0" borderId="19" xfId="132" applyNumberFormat="1" applyFont="1" applyBorder="1" applyAlignment="1">
      <alignment horizontal="left" vertical="top" wrapText="1"/>
    </xf>
    <xf numFmtId="171" fontId="66" fillId="0" borderId="24" xfId="132" applyNumberFormat="1" applyFont="1" applyBorder="1" applyAlignment="1">
      <alignment horizontal="left" vertical="top" wrapText="1"/>
    </xf>
    <xf numFmtId="171" fontId="66" fillId="0" borderId="18" xfId="132" applyNumberFormat="1" applyFont="1" applyBorder="1" applyAlignment="1">
      <alignment horizontal="left" vertical="top" wrapText="1"/>
    </xf>
    <xf numFmtId="171" fontId="67" fillId="40" borderId="19" xfId="132" applyFont="1" applyFill="1" applyBorder="1" applyAlignment="1">
      <alignment horizontal="left" wrapText="1"/>
    </xf>
    <xf numFmtId="171" fontId="67" fillId="40" borderId="24" xfId="132" applyFont="1" applyFill="1" applyBorder="1" applyAlignment="1">
      <alignment horizontal="left" wrapText="1"/>
    </xf>
    <xf numFmtId="171" fontId="67" fillId="40" borderId="18" xfId="132" applyFont="1" applyFill="1" applyBorder="1" applyAlignment="1">
      <alignment horizontal="left" wrapText="1"/>
    </xf>
    <xf numFmtId="171" fontId="56" fillId="35" borderId="1" xfId="132" applyFont="1" applyFill="1" applyBorder="1" applyAlignment="1">
      <alignment horizontal="left"/>
    </xf>
    <xf numFmtId="171" fontId="56" fillId="44" borderId="1" xfId="132" applyFont="1" applyFill="1" applyBorder="1" applyAlignment="1">
      <alignment horizontal="left" wrapText="1"/>
    </xf>
    <xf numFmtId="171" fontId="66" fillId="0" borderId="19" xfId="134" applyFont="1" applyBorder="1" applyAlignment="1">
      <alignment horizontal="left" vertical="top" wrapText="1"/>
    </xf>
    <xf numFmtId="171" fontId="66" fillId="0" borderId="24" xfId="134" applyFont="1" applyBorder="1" applyAlignment="1">
      <alignment horizontal="left" vertical="top" wrapText="1"/>
    </xf>
    <xf numFmtId="171" fontId="66" fillId="0" borderId="18" xfId="134" applyFont="1" applyBorder="1" applyAlignment="1">
      <alignment horizontal="left" vertical="top" wrapText="1"/>
    </xf>
    <xf numFmtId="171" fontId="66" fillId="0" borderId="19" xfId="135" applyNumberFormat="1" applyFont="1" applyBorder="1" applyAlignment="1" applyProtection="1">
      <alignment horizontal="left" vertical="top" wrapText="1"/>
    </xf>
    <xf numFmtId="171" fontId="66" fillId="0" borderId="24" xfId="135" applyNumberFormat="1" applyFont="1" applyBorder="1" applyAlignment="1" applyProtection="1">
      <alignment horizontal="left" vertical="top" wrapText="1"/>
    </xf>
    <xf numFmtId="171" fontId="66" fillId="0" borderId="18" xfId="135" applyNumberFormat="1" applyFont="1" applyBorder="1" applyAlignment="1" applyProtection="1">
      <alignment horizontal="left" vertical="top" wrapText="1"/>
    </xf>
    <xf numFmtId="171" fontId="56" fillId="2" borderId="0" xfId="2" applyFont="1" applyFill="1" applyAlignment="1">
      <alignment horizontal="left" vertical="top" wrapText="1"/>
    </xf>
    <xf numFmtId="171" fontId="67" fillId="40" borderId="19" xfId="132" applyFont="1" applyFill="1" applyBorder="1" applyAlignment="1">
      <alignment wrapText="1"/>
    </xf>
    <xf numFmtId="171" fontId="67" fillId="40" borderId="24" xfId="132" applyFont="1" applyFill="1" applyBorder="1" applyAlignment="1">
      <alignment wrapText="1"/>
    </xf>
    <xf numFmtId="171" fontId="67" fillId="40" borderId="18" xfId="132" applyFont="1" applyFill="1" applyBorder="1" applyAlignment="1">
      <alignment wrapText="1"/>
    </xf>
    <xf numFmtId="171" fontId="56" fillId="41" borderId="19" xfId="134" applyFont="1" applyFill="1" applyBorder="1" applyAlignment="1">
      <alignment horizontal="left" vertical="center" wrapText="1"/>
    </xf>
    <xf numFmtId="171" fontId="56" fillId="41" borderId="24" xfId="134" applyFont="1" applyFill="1" applyBorder="1" applyAlignment="1">
      <alignment horizontal="left" vertical="center" wrapText="1"/>
    </xf>
    <xf numFmtId="171" fontId="56" fillId="41" borderId="18" xfId="134" applyFont="1" applyFill="1" applyBorder="1" applyAlignment="1">
      <alignment horizontal="left" vertical="center" wrapText="1"/>
    </xf>
    <xf numFmtId="171" fontId="66" fillId="0" borderId="1" xfId="134" applyFont="1" applyBorder="1" applyAlignment="1">
      <alignment horizontal="left" vertical="top" wrapText="1"/>
    </xf>
    <xf numFmtId="171" fontId="56" fillId="41" borderId="1" xfId="134" applyFont="1" applyFill="1" applyBorder="1" applyAlignment="1">
      <alignment horizontal="center" vertical="center" wrapText="1"/>
    </xf>
    <xf numFmtId="171" fontId="26" fillId="40" borderId="1" xfId="50" applyNumberFormat="1" applyFill="1" applyBorder="1" applyAlignment="1" applyProtection="1">
      <alignment horizontal="center" vertical="center" wrapText="1"/>
    </xf>
    <xf numFmtId="171" fontId="56" fillId="35" borderId="2" xfId="132" applyFont="1" applyFill="1" applyBorder="1" applyAlignment="1">
      <alignment horizontal="left"/>
    </xf>
    <xf numFmtId="9" fontId="44" fillId="0" borderId="1" xfId="49" applyFont="1" applyFill="1" applyBorder="1" applyAlignment="1">
      <alignment horizontal="center" wrapText="1"/>
    </xf>
    <xf numFmtId="9" fontId="44" fillId="0" borderId="19" xfId="49" applyFont="1" applyFill="1" applyBorder="1" applyAlignment="1">
      <alignment horizontal="center" vertical="center" wrapText="1"/>
    </xf>
    <xf numFmtId="9" fontId="44" fillId="0" borderId="24" xfId="49" applyFont="1" applyFill="1" applyBorder="1" applyAlignment="1">
      <alignment horizontal="center" vertical="center" wrapText="1"/>
    </xf>
    <xf numFmtId="9" fontId="44" fillId="0" borderId="18" xfId="49" applyFont="1" applyFill="1" applyBorder="1" applyAlignment="1">
      <alignment horizontal="center" vertical="center" wrapText="1"/>
    </xf>
    <xf numFmtId="9" fontId="44" fillId="0" borderId="19" xfId="49" applyFont="1" applyFill="1" applyBorder="1" applyAlignment="1">
      <alignment horizontal="center" wrapText="1"/>
    </xf>
    <xf numFmtId="9" fontId="44" fillId="0" borderId="24" xfId="49" applyFont="1" applyFill="1" applyBorder="1" applyAlignment="1">
      <alignment horizontal="center" wrapText="1"/>
    </xf>
    <xf numFmtId="9" fontId="44" fillId="0" borderId="18" xfId="49" applyFont="1" applyFill="1" applyBorder="1" applyAlignment="1">
      <alignment horizontal="center" wrapText="1"/>
    </xf>
    <xf numFmtId="171" fontId="56" fillId="35" borderId="29" xfId="134" applyFont="1" applyFill="1" applyBorder="1" applyAlignment="1">
      <alignment horizontal="center" vertical="center" wrapText="1"/>
    </xf>
    <xf numFmtId="171" fontId="66" fillId="0" borderId="29" xfId="134" applyFont="1" applyBorder="1" applyAlignment="1">
      <alignment horizontal="left" vertical="top" wrapText="1"/>
    </xf>
    <xf numFmtId="171" fontId="66" fillId="0" borderId="29" xfId="134" applyFont="1" applyBorder="1" applyAlignment="1">
      <alignment horizontal="left" vertical="center" wrapText="1"/>
    </xf>
    <xf numFmtId="171" fontId="60" fillId="0" borderId="29" xfId="134" applyFont="1" applyBorder="1" applyAlignment="1">
      <alignment horizontal="left" vertical="center" wrapText="1"/>
    </xf>
    <xf numFmtId="171" fontId="56" fillId="44" borderId="19" xfId="132" applyFont="1" applyFill="1" applyBorder="1" applyAlignment="1">
      <alignment horizontal="center" wrapText="1"/>
    </xf>
    <xf numFmtId="171" fontId="56" fillId="44" borderId="18" xfId="132" applyFont="1" applyFill="1" applyBorder="1" applyAlignment="1">
      <alignment horizontal="center" wrapText="1"/>
    </xf>
    <xf numFmtId="171" fontId="56" fillId="44" borderId="2" xfId="132" applyFont="1" applyFill="1" applyBorder="1" applyAlignment="1">
      <alignment horizontal="center" wrapText="1"/>
    </xf>
    <xf numFmtId="171" fontId="56" fillId="44" borderId="17" xfId="132" applyFont="1" applyFill="1" applyBorder="1" applyAlignment="1">
      <alignment horizontal="center" wrapText="1"/>
    </xf>
    <xf numFmtId="171" fontId="56" fillId="44" borderId="24" xfId="132" applyFont="1" applyFill="1" applyBorder="1" applyAlignment="1">
      <alignment horizontal="center" wrapText="1"/>
    </xf>
    <xf numFmtId="171" fontId="5" fillId="2" borderId="0" xfId="2" applyFont="1" applyFill="1" applyAlignment="1" applyProtection="1">
      <alignment horizontal="left" vertical="top" wrapText="1"/>
    </xf>
    <xf numFmtId="171" fontId="5" fillId="2" borderId="0" xfId="2" applyFont="1" applyFill="1" applyAlignment="1">
      <alignment horizontal="left" vertical="top" wrapText="1"/>
    </xf>
    <xf numFmtId="171" fontId="37" fillId="0" borderId="2" xfId="0" applyNumberFormat="1" applyFont="1" applyFill="1" applyBorder="1" applyAlignment="1">
      <alignment horizontal="center" vertical="center"/>
    </xf>
    <xf numFmtId="171" fontId="0" fillId="0" borderId="16" xfId="0" applyFill="1" applyBorder="1" applyAlignment="1">
      <alignment horizontal="center" vertical="center"/>
    </xf>
    <xf numFmtId="171" fontId="0" fillId="0" borderId="17" xfId="0" applyFill="1" applyBorder="1" applyAlignment="1">
      <alignment horizontal="center" vertical="center"/>
    </xf>
    <xf numFmtId="171" fontId="37" fillId="0" borderId="2" xfId="0" applyFont="1" applyFill="1" applyBorder="1" applyAlignment="1">
      <alignment horizontal="center" vertical="center"/>
    </xf>
    <xf numFmtId="171" fontId="0" fillId="0" borderId="69" xfId="0" applyFill="1" applyBorder="1" applyAlignment="1">
      <alignment horizontal="center" vertical="center"/>
    </xf>
    <xf numFmtId="171" fontId="37" fillId="0" borderId="70" xfId="0" applyFont="1" applyBorder="1" applyAlignment="1">
      <alignment horizontal="center" vertical="center"/>
    </xf>
    <xf numFmtId="171" fontId="0" fillId="0" borderId="71" xfId="0" applyBorder="1" applyAlignment="1">
      <alignment horizontal="center" vertical="center"/>
    </xf>
    <xf numFmtId="171" fontId="0" fillId="0" borderId="72" xfId="0" applyBorder="1" applyAlignment="1">
      <alignment horizontal="center" vertical="center"/>
    </xf>
    <xf numFmtId="171" fontId="0" fillId="0" borderId="62" xfId="0" applyBorder="1" applyAlignment="1">
      <alignment horizontal="center" vertical="center"/>
    </xf>
    <xf numFmtId="171" fontId="37" fillId="0" borderId="70" xfId="0" applyNumberFormat="1" applyFont="1" applyBorder="1" applyAlignment="1">
      <alignment horizontal="center" vertical="center"/>
    </xf>
    <xf numFmtId="171" fontId="37" fillId="0" borderId="16" xfId="0" applyNumberFormat="1" applyFont="1" applyFill="1" applyBorder="1" applyAlignment="1">
      <alignment horizontal="center" vertical="center"/>
    </xf>
    <xf numFmtId="171" fontId="37" fillId="0" borderId="17" xfId="0" applyNumberFormat="1" applyFont="1" applyFill="1" applyBorder="1" applyAlignment="1">
      <alignment horizontal="center" vertical="center"/>
    </xf>
    <xf numFmtId="171" fontId="48" fillId="35" borderId="56" xfId="0" applyFont="1" applyFill="1" applyBorder="1" applyAlignment="1">
      <alignment horizontal="center" wrapText="1"/>
    </xf>
    <xf numFmtId="171" fontId="48" fillId="35" borderId="57" xfId="0" applyFont="1" applyFill="1" applyBorder="1" applyAlignment="1">
      <alignment horizontal="center" wrapText="1"/>
    </xf>
    <xf numFmtId="171" fontId="48" fillId="35" borderId="58" xfId="0" applyFont="1" applyFill="1" applyBorder="1" applyAlignment="1">
      <alignment horizontal="center" wrapText="1"/>
    </xf>
    <xf numFmtId="171" fontId="48" fillId="35" borderId="65" xfId="0" applyFont="1" applyFill="1" applyBorder="1" applyAlignment="1">
      <alignment horizontal="center" wrapText="1"/>
    </xf>
    <xf numFmtId="171" fontId="48" fillId="37" borderId="59" xfId="0" applyFont="1" applyFill="1" applyBorder="1" applyAlignment="1">
      <alignment horizontal="center" wrapText="1"/>
    </xf>
    <xf numFmtId="171" fontId="48" fillId="37" borderId="62" xfId="0" applyFont="1" applyFill="1" applyBorder="1" applyAlignment="1">
      <alignment horizontal="center" wrapText="1"/>
    </xf>
    <xf numFmtId="171" fontId="48" fillId="37" borderId="60" xfId="0" applyFont="1" applyFill="1" applyBorder="1" applyAlignment="1">
      <alignment horizontal="center" wrapText="1"/>
    </xf>
    <xf numFmtId="171" fontId="48" fillId="37" borderId="17" xfId="0" applyFont="1" applyFill="1" applyBorder="1" applyAlignment="1">
      <alignment horizontal="center" wrapText="1"/>
    </xf>
    <xf numFmtId="171" fontId="48" fillId="35" borderId="61" xfId="0" applyFont="1" applyFill="1" applyBorder="1" applyAlignment="1">
      <alignment horizontal="center" wrapText="1"/>
    </xf>
    <xf numFmtId="171" fontId="48" fillId="35" borderId="63" xfId="0" applyFont="1" applyFill="1" applyBorder="1" applyAlignment="1">
      <alignment horizontal="center" wrapText="1"/>
    </xf>
    <xf numFmtId="171" fontId="37" fillId="0" borderId="0" xfId="0" applyFont="1" applyAlignment="1">
      <alignment horizontal="left" wrapText="1"/>
    </xf>
    <xf numFmtId="165" fontId="61" fillId="0" borderId="19" xfId="1" applyNumberFormat="1" applyFont="1" applyFill="1" applyBorder="1" applyAlignment="1">
      <alignment horizontal="center"/>
    </xf>
    <xf numFmtId="165" fontId="61" fillId="0" borderId="24" xfId="1" applyNumberFormat="1" applyFont="1" applyFill="1" applyBorder="1" applyAlignment="1">
      <alignment horizontal="center"/>
    </xf>
    <xf numFmtId="165" fontId="61" fillId="0" borderId="18" xfId="1" applyNumberFormat="1" applyFont="1" applyFill="1" applyBorder="1" applyAlignment="1">
      <alignment horizontal="center"/>
    </xf>
    <xf numFmtId="165" fontId="61" fillId="0" borderId="1" xfId="1" applyNumberFormat="1" applyFont="1" applyFill="1" applyBorder="1" applyAlignment="1">
      <alignment horizontal="center"/>
    </xf>
    <xf numFmtId="165" fontId="88" fillId="0" borderId="1" xfId="1" applyNumberFormat="1" applyFont="1" applyFill="1" applyBorder="1" applyAlignment="1">
      <alignment horizontal="center" vertical="center"/>
    </xf>
    <xf numFmtId="165" fontId="85" fillId="0" borderId="19" xfId="1" applyNumberFormat="1" applyFont="1" applyFill="1" applyBorder="1" applyAlignment="1">
      <alignment horizontal="center" vertical="center" wrapText="1"/>
    </xf>
    <xf numFmtId="165" fontId="85" fillId="0" borderId="24" xfId="1" applyNumberFormat="1" applyFont="1" applyFill="1" applyBorder="1" applyAlignment="1">
      <alignment horizontal="center" vertical="center" wrapText="1"/>
    </xf>
    <xf numFmtId="165" fontId="85" fillId="0" borderId="18" xfId="1" applyNumberFormat="1" applyFont="1" applyFill="1" applyBorder="1" applyAlignment="1">
      <alignment horizontal="center" vertical="center" wrapText="1"/>
    </xf>
    <xf numFmtId="165" fontId="87" fillId="0" borderId="19" xfId="1" applyNumberFormat="1" applyFont="1" applyFill="1" applyBorder="1" applyAlignment="1">
      <alignment horizontal="center" vertical="center"/>
    </xf>
    <xf numFmtId="165" fontId="87" fillId="0" borderId="24" xfId="1" applyNumberFormat="1" applyFont="1" applyFill="1" applyBorder="1" applyAlignment="1">
      <alignment horizontal="center" vertical="center"/>
    </xf>
    <xf numFmtId="165" fontId="87" fillId="0" borderId="18" xfId="1" applyNumberFormat="1" applyFont="1" applyFill="1" applyBorder="1" applyAlignment="1">
      <alignment horizontal="center" vertical="center"/>
    </xf>
    <xf numFmtId="165" fontId="87" fillId="0" borderId="19" xfId="1" applyNumberFormat="1" applyFont="1" applyFill="1" applyBorder="1" applyAlignment="1">
      <alignment horizontal="center" vertical="center" wrapText="1"/>
    </xf>
    <xf numFmtId="165" fontId="87" fillId="0" borderId="24" xfId="1" applyNumberFormat="1" applyFont="1" applyFill="1" applyBorder="1" applyAlignment="1">
      <alignment horizontal="center" vertical="center" wrapText="1"/>
    </xf>
    <xf numFmtId="165" fontId="87" fillId="0" borderId="18" xfId="1" applyNumberFormat="1" applyFont="1" applyFill="1" applyBorder="1" applyAlignment="1">
      <alignment horizontal="center" vertical="center" wrapText="1"/>
    </xf>
    <xf numFmtId="171" fontId="47" fillId="0" borderId="1" xfId="0" applyFont="1" applyBorder="1" applyAlignment="1">
      <alignment horizontal="center" wrapText="1"/>
    </xf>
    <xf numFmtId="171" fontId="47" fillId="0" borderId="1" xfId="0" applyFont="1" applyBorder="1" applyAlignment="1">
      <alignment horizontal="left" wrapText="1"/>
    </xf>
  </cellXfs>
  <cellStyles count="518">
    <cellStyle name="=C:\WINNT\SYSTEM32\COMMAND.COM" xfId="51"/>
    <cellStyle name="=C:\WINNT\SYSTEM32\COMMAND.COM 2" xfId="209"/>
    <cellStyle name="=C:\WINNT\SYSTEM32\COMMAND.COM 3" xfId="336"/>
    <cellStyle name="=C:\WINNT\SYSTEM32\COMMAND.COM 4" xfId="452"/>
    <cellStyle name="20% - Accent1 2" xfId="3"/>
    <cellStyle name="20% - Accent1 2 2" xfId="212"/>
    <cellStyle name="20% - Accent1 2 3" xfId="298"/>
    <cellStyle name="20% - Accent1 2 4" xfId="147"/>
    <cellStyle name="20% - Accent2 2" xfId="4"/>
    <cellStyle name="20% - Accent2 2 2" xfId="210"/>
    <cellStyle name="20% - Accent2 2 3" xfId="297"/>
    <cellStyle name="20% - Accent2 2 4" xfId="408"/>
    <cellStyle name="20% - Accent3 2" xfId="5"/>
    <cellStyle name="20% - Accent3 2 2" xfId="208"/>
    <cellStyle name="20% - Accent3 2 3" xfId="292"/>
    <cellStyle name="20% - Accent3 2 4" xfId="409"/>
    <cellStyle name="20% - Accent4 2" xfId="6"/>
    <cellStyle name="20% - Accent4 2 2" xfId="274"/>
    <cellStyle name="20% - Accent4 2 3" xfId="300"/>
    <cellStyle name="20% - Accent4 2 4" xfId="410"/>
    <cellStyle name="20% - Accent5 2" xfId="7"/>
    <cellStyle name="20% - Accent5 2 2" xfId="235"/>
    <cellStyle name="20% - Accent5 2 3" xfId="294"/>
    <cellStyle name="20% - Accent5 2 4" xfId="411"/>
    <cellStyle name="20% - Accent6 2" xfId="8"/>
    <cellStyle name="20% - Accent6 2 2" xfId="220"/>
    <cellStyle name="20% - Accent6 2 3" xfId="291"/>
    <cellStyle name="20% - Accent6 2 4" xfId="412"/>
    <cellStyle name="20% - Énfasis1" xfId="52"/>
    <cellStyle name="20% - Énfasis1 2" xfId="253"/>
    <cellStyle name="20% - Énfasis1 3" xfId="337"/>
    <cellStyle name="20% - Énfasis1 4" xfId="453"/>
    <cellStyle name="20% - Énfasis2" xfId="53"/>
    <cellStyle name="20% - Énfasis2 2" xfId="236"/>
    <cellStyle name="20% - Énfasis2 3" xfId="338"/>
    <cellStyle name="20% - Énfasis2 4" xfId="454"/>
    <cellStyle name="20% - Énfasis3" xfId="54"/>
    <cellStyle name="20% - Énfasis3 2" xfId="237"/>
    <cellStyle name="20% - Énfasis3 3" xfId="339"/>
    <cellStyle name="20% - Énfasis3 4" xfId="455"/>
    <cellStyle name="20% - Énfasis4" xfId="55"/>
    <cellStyle name="20% - Énfasis4 2" xfId="268"/>
    <cellStyle name="20% - Énfasis4 3" xfId="340"/>
    <cellStyle name="20% - Énfasis4 4" xfId="456"/>
    <cellStyle name="20% - Énfasis5" xfId="56"/>
    <cellStyle name="20% - Énfasis5 2" xfId="254"/>
    <cellStyle name="20% - Énfasis5 3" xfId="341"/>
    <cellStyle name="20% - Énfasis5 4" xfId="457"/>
    <cellStyle name="20% - Énfasis6" xfId="57"/>
    <cellStyle name="20% - Énfasis6 2" xfId="267"/>
    <cellStyle name="20% - Énfasis6 3" xfId="342"/>
    <cellStyle name="20% - Énfasis6 4" xfId="458"/>
    <cellStyle name="40% - Accent1 2" xfId="9"/>
    <cellStyle name="40% - Accent1 2 2" xfId="279"/>
    <cellStyle name="40% - Accent1 2 3" xfId="296"/>
    <cellStyle name="40% - Accent1 2 4" xfId="413"/>
    <cellStyle name="40% - Accent2 2" xfId="10"/>
    <cellStyle name="40% - Accent2 2 2" xfId="238"/>
    <cellStyle name="40% - Accent2 2 3" xfId="293"/>
    <cellStyle name="40% - Accent2 2 4" xfId="414"/>
    <cellStyle name="40% - Accent3 2" xfId="11"/>
    <cellStyle name="40% - Accent3 2 2" xfId="225"/>
    <cellStyle name="40% - Accent3 2 3" xfId="299"/>
    <cellStyle name="40% - Accent3 2 4" xfId="415"/>
    <cellStyle name="40% - Accent4 2" xfId="12"/>
    <cellStyle name="40% - Accent4 2 2" xfId="241"/>
    <cellStyle name="40% - Accent4 2 3" xfId="301"/>
    <cellStyle name="40% - Accent4 2 4" xfId="416"/>
    <cellStyle name="40% - Accent5 2" xfId="13"/>
    <cellStyle name="40% - Accent5 2 2" xfId="270"/>
    <cellStyle name="40% - Accent5 2 3" xfId="302"/>
    <cellStyle name="40% - Accent5 2 4" xfId="417"/>
    <cellStyle name="40% - Accent6 2" xfId="14"/>
    <cellStyle name="40% - Accent6 2 2" xfId="215"/>
    <cellStyle name="40% - Accent6 2 3" xfId="303"/>
    <cellStyle name="40% - Accent6 2 4" xfId="418"/>
    <cellStyle name="40% - Énfasis1" xfId="58"/>
    <cellStyle name="40% - Énfasis1 2" xfId="211"/>
    <cellStyle name="40% - Énfasis1 3" xfId="343"/>
    <cellStyle name="40% - Énfasis1 4" xfId="459"/>
    <cellStyle name="40% - Énfasis2" xfId="59"/>
    <cellStyle name="40% - Énfasis2 2" xfId="269"/>
    <cellStyle name="40% - Énfasis2 3" xfId="344"/>
    <cellStyle name="40% - Énfasis2 4" xfId="460"/>
    <cellStyle name="40% - Énfasis3" xfId="60"/>
    <cellStyle name="40% - Énfasis3 2" xfId="250"/>
    <cellStyle name="40% - Énfasis3 3" xfId="345"/>
    <cellStyle name="40% - Énfasis3 4" xfId="461"/>
    <cellStyle name="40% - Énfasis4" xfId="61"/>
    <cellStyle name="40% - Énfasis4 2" xfId="256"/>
    <cellStyle name="40% - Énfasis4 3" xfId="346"/>
    <cellStyle name="40% - Énfasis4 4" xfId="462"/>
    <cellStyle name="40% - Énfasis5" xfId="62"/>
    <cellStyle name="40% - Énfasis5 2" xfId="204"/>
    <cellStyle name="40% - Énfasis5 3" xfId="347"/>
    <cellStyle name="40% - Énfasis5 4" xfId="463"/>
    <cellStyle name="40% - Énfasis6" xfId="63"/>
    <cellStyle name="40% - Énfasis6 2" xfId="276"/>
    <cellStyle name="40% - Énfasis6 3" xfId="348"/>
    <cellStyle name="40% - Énfasis6 4" xfId="464"/>
    <cellStyle name="60% - Accent1 2" xfId="15"/>
    <cellStyle name="60% - Accent1 2 2" xfId="203"/>
    <cellStyle name="60% - Accent1 2 3" xfId="304"/>
    <cellStyle name="60% - Accent1 2 4" xfId="419"/>
    <cellStyle name="60% - Accent2 2" xfId="16"/>
    <cellStyle name="60% - Accent2 2 2" xfId="153"/>
    <cellStyle name="60% - Accent2 2 3" xfId="305"/>
    <cellStyle name="60% - Accent2 2 4" xfId="420"/>
    <cellStyle name="60% - Accent3 2" xfId="17"/>
    <cellStyle name="60% - Accent3 2 2" xfId="205"/>
    <cellStyle name="60% - Accent3 2 3" xfId="306"/>
    <cellStyle name="60% - Accent3 2 4" xfId="421"/>
    <cellStyle name="60% - Accent4 2" xfId="18"/>
    <cellStyle name="60% - Accent4 2 2" xfId="207"/>
    <cellStyle name="60% - Accent4 2 3" xfId="307"/>
    <cellStyle name="60% - Accent4 2 4" xfId="422"/>
    <cellStyle name="60% - Accent5 2" xfId="19"/>
    <cellStyle name="60% - Accent5 2 2" xfId="230"/>
    <cellStyle name="60% - Accent5 2 3" xfId="308"/>
    <cellStyle name="60% - Accent5 2 4" xfId="423"/>
    <cellStyle name="60% - Accent6 2" xfId="20"/>
    <cellStyle name="60% - Accent6 2 2" xfId="281"/>
    <cellStyle name="60% - Accent6 2 3" xfId="309"/>
    <cellStyle name="60% - Accent6 2 4" xfId="424"/>
    <cellStyle name="60% - Énfasis1" xfId="64"/>
    <cellStyle name="60% - Énfasis1 2" xfId="159"/>
    <cellStyle name="60% - Énfasis1 3" xfId="349"/>
    <cellStyle name="60% - Énfasis1 4" xfId="465"/>
    <cellStyle name="60% - Énfasis2" xfId="65"/>
    <cellStyle name="60% - Énfasis2 2" xfId="284"/>
    <cellStyle name="60% - Énfasis2 3" xfId="350"/>
    <cellStyle name="60% - Énfasis2 4" xfId="466"/>
    <cellStyle name="60% - Énfasis3" xfId="66"/>
    <cellStyle name="60% - Énfasis3 2" xfId="275"/>
    <cellStyle name="60% - Énfasis3 3" xfId="351"/>
    <cellStyle name="60% - Énfasis3 4" xfId="467"/>
    <cellStyle name="60% - Énfasis4" xfId="67"/>
    <cellStyle name="60% - Énfasis4 2" xfId="278"/>
    <cellStyle name="60% - Énfasis4 3" xfId="352"/>
    <cellStyle name="60% - Énfasis4 4" xfId="468"/>
    <cellStyle name="60% - Énfasis5" xfId="68"/>
    <cellStyle name="60% - Énfasis5 2" xfId="200"/>
    <cellStyle name="60% - Énfasis5 3" xfId="353"/>
    <cellStyle name="60% - Énfasis5 4" xfId="469"/>
    <cellStyle name="60% - Énfasis6" xfId="69"/>
    <cellStyle name="60% - Énfasis6 2" xfId="280"/>
    <cellStyle name="60% - Énfasis6 3" xfId="354"/>
    <cellStyle name="60% - Énfasis6 4" xfId="470"/>
    <cellStyle name="Accent1 2" xfId="21"/>
    <cellStyle name="Accent1 2 2" xfId="206"/>
    <cellStyle name="Accent1 2 3" xfId="310"/>
    <cellStyle name="Accent1 2 4" xfId="425"/>
    <cellStyle name="Accent2 2" xfId="22"/>
    <cellStyle name="Accent2 2 2" xfId="272"/>
    <cellStyle name="Accent2 2 3" xfId="311"/>
    <cellStyle name="Accent2 2 4" xfId="426"/>
    <cellStyle name="Accent3 2" xfId="23"/>
    <cellStyle name="Accent3 2 2" xfId="216"/>
    <cellStyle name="Accent3 2 3" xfId="312"/>
    <cellStyle name="Accent3 2 4" xfId="427"/>
    <cellStyle name="Accent4 2" xfId="24"/>
    <cellStyle name="Accent4 2 2" xfId="286"/>
    <cellStyle name="Accent4 2 3" xfId="313"/>
    <cellStyle name="Accent4 2 4" xfId="428"/>
    <cellStyle name="Accent5 2" xfId="25"/>
    <cellStyle name="Accent5 2 2" xfId="231"/>
    <cellStyle name="Accent5 2 3" xfId="314"/>
    <cellStyle name="Accent5 2 4" xfId="429"/>
    <cellStyle name="Accent6 2" xfId="26"/>
    <cellStyle name="Accent6 2 2" xfId="239"/>
    <cellStyle name="Accent6 2 3" xfId="315"/>
    <cellStyle name="Accent6 2 4" xfId="430"/>
    <cellStyle name="Bad 2" xfId="27"/>
    <cellStyle name="Bad 2 2" xfId="240"/>
    <cellStyle name="Bad 2 3" xfId="316"/>
    <cellStyle name="Bad 2 4" xfId="431"/>
    <cellStyle name="Buena" xfId="70"/>
    <cellStyle name="Buena 2" xfId="287"/>
    <cellStyle name="Buena 3" xfId="355"/>
    <cellStyle name="Buena 4" xfId="471"/>
    <cellStyle name="Calculation 2" xfId="28"/>
    <cellStyle name="Calculation 2 2" xfId="271"/>
    <cellStyle name="Calculation 2 3" xfId="317"/>
    <cellStyle name="Calculation 2 4" xfId="432"/>
    <cellStyle name="Cálculo" xfId="71"/>
    <cellStyle name="Cálculo 2" xfId="257"/>
    <cellStyle name="Cálculo 3" xfId="356"/>
    <cellStyle name="Cálculo 4" xfId="472"/>
    <cellStyle name="Celda de comprobación" xfId="72"/>
    <cellStyle name="Celda de comprobación 2" xfId="263"/>
    <cellStyle name="Celda de comprobación 3" xfId="357"/>
    <cellStyle name="Celda de comprobación 4" xfId="473"/>
    <cellStyle name="Celda vinculada" xfId="73"/>
    <cellStyle name="Celda vinculada 2" xfId="252"/>
    <cellStyle name="Celda vinculada 3" xfId="358"/>
    <cellStyle name="Celda vinculada 4" xfId="474"/>
    <cellStyle name="Check Cell 2" xfId="29"/>
    <cellStyle name="Check Cell 2 2" xfId="282"/>
    <cellStyle name="Check Cell 2 3" xfId="318"/>
    <cellStyle name="Check Cell 2 4" xfId="433"/>
    <cellStyle name="Comma" xfId="1" builtinId="3"/>
    <cellStyle name="Comma 2" xfId="30"/>
    <cellStyle name="Comma 2 2" xfId="74"/>
    <cellStyle name="Comma 2 2 2" xfId="75"/>
    <cellStyle name="Comma 2 2 2 2" xfId="165"/>
    <cellStyle name="Comma 2 2 3" xfId="164"/>
    <cellStyle name="Comma 2 3" xfId="76"/>
    <cellStyle name="Comma 2 3 2" xfId="166"/>
    <cellStyle name="Comma 2 4" xfId="77"/>
    <cellStyle name="Comma 2 4 2" xfId="167"/>
    <cellStyle name="Comma 2 5" xfId="144"/>
    <cellStyle name="Comma 2 6" xfId="162"/>
    <cellStyle name="Comma 3" xfId="31"/>
    <cellStyle name="Comma 3 2" xfId="146"/>
    <cellStyle name="Comma 3 2 2" xfId="405"/>
    <cellStyle name="Comma 3 2 3" xfId="510"/>
    <cellStyle name="Comma 3 3" xfId="434"/>
    <cellStyle name="Comma 4" xfId="78"/>
    <cellStyle name="Comma 4 2" xfId="168"/>
    <cellStyle name="Comma 4 3" xfId="404"/>
    <cellStyle name="Comma 5" xfId="79"/>
    <cellStyle name="Comma 5 2" xfId="145"/>
    <cellStyle name="Comma 6" xfId="80"/>
    <cellStyle name="Comma 6 2" xfId="169"/>
    <cellStyle name="Comma 7" xfId="140"/>
    <cellStyle name="cuadro" xfId="81"/>
    <cellStyle name="cuadro 2" xfId="265"/>
    <cellStyle name="cuadro 3" xfId="359"/>
    <cellStyle name="cuadro 4" xfId="475"/>
    <cellStyle name="Encabezado 4" xfId="82"/>
    <cellStyle name="Encabezado 4 2" xfId="277"/>
    <cellStyle name="Encabezado 4 3" xfId="360"/>
    <cellStyle name="Encabezado 4 4" xfId="476"/>
    <cellStyle name="Énfasis1" xfId="83"/>
    <cellStyle name="Énfasis1 2" xfId="266"/>
    <cellStyle name="Énfasis1 3" xfId="361"/>
    <cellStyle name="Énfasis1 4" xfId="477"/>
    <cellStyle name="Énfasis2" xfId="84"/>
    <cellStyle name="Énfasis2 2" xfId="259"/>
    <cellStyle name="Énfasis2 3" xfId="362"/>
    <cellStyle name="Énfasis2 4" xfId="478"/>
    <cellStyle name="Énfasis3" xfId="85"/>
    <cellStyle name="Énfasis3 2" xfId="285"/>
    <cellStyle name="Énfasis3 3" xfId="363"/>
    <cellStyle name="Énfasis3 4" xfId="479"/>
    <cellStyle name="Énfasis4" xfId="86"/>
    <cellStyle name="Énfasis4 2" xfId="273"/>
    <cellStyle name="Énfasis4 3" xfId="364"/>
    <cellStyle name="Énfasis4 4" xfId="480"/>
    <cellStyle name="Énfasis5" xfId="87"/>
    <cellStyle name="Énfasis5 2" xfId="260"/>
    <cellStyle name="Énfasis5 3" xfId="365"/>
    <cellStyle name="Énfasis5 4" xfId="481"/>
    <cellStyle name="Énfasis6" xfId="88"/>
    <cellStyle name="Énfasis6 2" xfId="283"/>
    <cellStyle name="Énfasis6 3" xfId="366"/>
    <cellStyle name="Énfasis6 4" xfId="482"/>
    <cellStyle name="Entrada" xfId="89"/>
    <cellStyle name="Entrada 2" xfId="262"/>
    <cellStyle name="Entrada 3" xfId="367"/>
    <cellStyle name="Entrada 4" xfId="483"/>
    <cellStyle name="Euro" xfId="90"/>
    <cellStyle name="Euro 2" xfId="251"/>
    <cellStyle name="Euro 3" xfId="368"/>
    <cellStyle name="Euro 4" xfId="484"/>
    <cellStyle name="Explanatory Text 2" xfId="32"/>
    <cellStyle name="Explanatory Text 2 2" xfId="264"/>
    <cellStyle name="Explanatory Text 2 3" xfId="319"/>
    <cellStyle name="Explanatory Text 2 4" xfId="435"/>
    <cellStyle name="Good 2" xfId="33"/>
    <cellStyle name="Good 2 2" xfId="261"/>
    <cellStyle name="Good 2 3" xfId="320"/>
    <cellStyle name="Good 2 4" xfId="436"/>
    <cellStyle name="Grey" xfId="91"/>
    <cellStyle name="Heading 1 2" xfId="34"/>
    <cellStyle name="Heading 1 2 2" xfId="219"/>
    <cellStyle name="Heading 1 2 3" xfId="321"/>
    <cellStyle name="Heading 1 2 4" xfId="437"/>
    <cellStyle name="Heading 2 2" xfId="35"/>
    <cellStyle name="Heading 2 2 2" xfId="242"/>
    <cellStyle name="Heading 2 2 3" xfId="322"/>
    <cellStyle name="Heading 2 2 4" xfId="438"/>
    <cellStyle name="Heading 3 2" xfId="36"/>
    <cellStyle name="Heading 3 2 2" xfId="243"/>
    <cellStyle name="Heading 3 2 3" xfId="323"/>
    <cellStyle name="Heading 3 2 4" xfId="439"/>
    <cellStyle name="Heading 4 2" xfId="37"/>
    <cellStyle name="Heading 4 2 2" xfId="244"/>
    <cellStyle name="Heading 4 2 3" xfId="324"/>
    <cellStyle name="Heading 4 2 4" xfId="440"/>
    <cellStyle name="Hipervínculo_CAPITULO 1" xfId="92"/>
    <cellStyle name="Hyperlink" xfId="50" builtinId="8"/>
    <cellStyle name="Hyperlink 10" xfId="451"/>
    <cellStyle name="Hyperlink 2" xfId="38"/>
    <cellStyle name="Hyperlink 2 2" xfId="245"/>
    <cellStyle name="Hyperlink 2 3" xfId="325"/>
    <cellStyle name="Hyperlink 2 4" xfId="441"/>
    <cellStyle name="Hyperlink 3" xfId="93"/>
    <cellStyle name="Hyperlink 3 2" xfId="246"/>
    <cellStyle name="Hyperlink 3 3" xfId="369"/>
    <cellStyle name="Hyperlink 3 4" xfId="485"/>
    <cellStyle name="Hyperlink 4" xfId="94"/>
    <cellStyle name="Hyperlink 4 2" xfId="247"/>
    <cellStyle name="Hyperlink 4 3" xfId="370"/>
    <cellStyle name="Hyperlink 4 4" xfId="486"/>
    <cellStyle name="Hyperlink 5" xfId="95"/>
    <cellStyle name="Hyperlink 5 2" xfId="248"/>
    <cellStyle name="Hyperlink 5 3" xfId="371"/>
    <cellStyle name="Hyperlink 5 4" xfId="487"/>
    <cellStyle name="Hyperlink 6" xfId="135"/>
    <cellStyle name="Hyperlink 6 2" xfId="392"/>
    <cellStyle name="Hyperlink 6 3" xfId="289"/>
    <cellStyle name="Hyperlink 6 4" xfId="184"/>
    <cellStyle name="Hyperlink 6 5" xfId="509"/>
    <cellStyle name="Hyperlink 7" xfId="170"/>
    <cellStyle name="Hyperlink 7 2" xfId="186"/>
    <cellStyle name="Hyperlink 7 3" xfId="513"/>
    <cellStyle name="Hyperlink 8" xfId="234"/>
    <cellStyle name="Hyperlink 9" xfId="335"/>
    <cellStyle name="Incorrecto" xfId="96"/>
    <cellStyle name="Incorrecto 2" xfId="249"/>
    <cellStyle name="Incorrecto 3" xfId="372"/>
    <cellStyle name="Incorrecto 4" xfId="488"/>
    <cellStyle name="Input [yellow]" xfId="97"/>
    <cellStyle name="Input 2" xfId="39"/>
    <cellStyle name="Input 2 2" xfId="232"/>
    <cellStyle name="Input 2 3" xfId="326"/>
    <cellStyle name="Input 2 4" xfId="442"/>
    <cellStyle name="Input 3" xfId="98"/>
    <cellStyle name="Input 3 2" xfId="227"/>
    <cellStyle name="Input 3 3" xfId="373"/>
    <cellStyle name="Input 3 4" xfId="489"/>
    <cellStyle name="Input 4" xfId="99"/>
    <cellStyle name="Input 4 2" xfId="201"/>
    <cellStyle name="Input 4 3" xfId="374"/>
    <cellStyle name="Input 4 4" xfId="490"/>
    <cellStyle name="Input 5" xfId="100"/>
    <cellStyle name="Input 5 2" xfId="226"/>
    <cellStyle name="Input 5 3" xfId="375"/>
    <cellStyle name="Input 5 4" xfId="491"/>
    <cellStyle name="lineA" xfId="101"/>
    <cellStyle name="lineA 2" xfId="202"/>
    <cellStyle name="lineA 3" xfId="376"/>
    <cellStyle name="lineA 4" xfId="492"/>
    <cellStyle name="Linked Cell 2" xfId="40"/>
    <cellStyle name="Linked Cell 2 2" xfId="199"/>
    <cellStyle name="Linked Cell 2 3" xfId="327"/>
    <cellStyle name="Linked Cell 2 4" xfId="443"/>
    <cellStyle name="Millares 2" xfId="102"/>
    <cellStyle name="Neutral 2" xfId="41"/>
    <cellStyle name="Neutral 2 2" xfId="229"/>
    <cellStyle name="Neutral 2 3" xfId="328"/>
    <cellStyle name="Neutral 2 4" xfId="444"/>
    <cellStyle name="Normal" xfId="0" builtinId="0"/>
    <cellStyle name="Normal - Style1" xfId="103"/>
    <cellStyle name="Normal 10" xfId="183"/>
    <cellStyle name="Normal 11" xfId="139"/>
    <cellStyle name="Normal 12" xfId="157"/>
    <cellStyle name="Normal 13" xfId="172"/>
    <cellStyle name="Normal 14" xfId="161"/>
    <cellStyle name="Normal 15" xfId="149"/>
    <cellStyle name="Normal 16" xfId="187"/>
    <cellStyle name="Normal 17" xfId="188"/>
    <cellStyle name="Normal 18" xfId="189"/>
    <cellStyle name="Normal 19" xfId="190"/>
    <cellStyle name="Normal 2" xfId="42"/>
    <cellStyle name="Normal 2 2" xfId="104"/>
    <cellStyle name="Normal 2 2 2" xfId="176"/>
    <cellStyle name="Normal 2 2 3" xfId="150"/>
    <cellStyle name="Normal 2 2 4" xfId="377"/>
    <cellStyle name="Normal 2 2 5" xfId="493"/>
    <cellStyle name="Normal 2 3" xfId="133"/>
    <cellStyle name="Normal 2 3 2" xfId="395"/>
    <cellStyle name="Normal 2 3 3" xfId="508"/>
    <cellStyle name="Normal 2 4" xfId="155"/>
    <cellStyle name="Normal 2 4 2" xfId="394"/>
    <cellStyle name="Normal 2 4 3" xfId="512"/>
    <cellStyle name="Normal 2 5" xfId="142"/>
    <cellStyle name="Normal 2 6" xfId="185"/>
    <cellStyle name="Normal 2 7" xfId="329"/>
    <cellStyle name="Normal 2 8" xfId="445"/>
    <cellStyle name="Normal 20" xfId="182"/>
    <cellStyle name="Normal 21" xfId="177"/>
    <cellStyle name="Normal 22" xfId="173"/>
    <cellStyle name="Normal 23" xfId="192"/>
    <cellStyle name="Normal 24" xfId="171"/>
    <cellStyle name="Normal 25" xfId="255"/>
    <cellStyle name="Normal 26" xfId="288"/>
    <cellStyle name="Normal 27" xfId="178"/>
    <cellStyle name="Normal 28" xfId="295"/>
    <cellStyle name="Normal 29" xfId="384"/>
    <cellStyle name="Normal 3" xfId="105"/>
    <cellStyle name="Normal 3 2" xfId="106"/>
    <cellStyle name="Normal 3 2 2" xfId="233"/>
    <cellStyle name="Normal 3 2 3" xfId="379"/>
    <cellStyle name="Normal 3 2 4" xfId="151"/>
    <cellStyle name="Normal 3 2 5" xfId="495"/>
    <cellStyle name="Normal 3 3" xfId="193"/>
    <cellStyle name="Normal 3 3 2" xfId="152"/>
    <cellStyle name="Normal 3 3 3" xfId="514"/>
    <cellStyle name="Normal 3 4" xfId="378"/>
    <cellStyle name="Normal 3 4 2" xfId="407"/>
    <cellStyle name="Normal 3 4 3" xfId="517"/>
    <cellStyle name="Normal 3 5" xfId="175"/>
    <cellStyle name="Normal 3 6" xfId="494"/>
    <cellStyle name="Normal 30" xfId="158"/>
    <cellStyle name="Normal 31" xfId="397"/>
    <cellStyle name="Normal 32" xfId="400"/>
    <cellStyle name="Normal 33" xfId="406"/>
    <cellStyle name="Normal 34" xfId="401"/>
    <cellStyle name="Normal 35" xfId="402"/>
    <cellStyle name="Normal 36" xfId="396"/>
    <cellStyle name="Normal 37" xfId="399"/>
    <cellStyle name="Normal 38" xfId="191"/>
    <cellStyle name="Normal 39" xfId="181"/>
    <cellStyle name="Normal 4" xfId="107"/>
    <cellStyle name="Normal 4 2" xfId="228"/>
    <cellStyle name="Normal 4 3" xfId="380"/>
    <cellStyle name="Normal 4 4" xfId="496"/>
    <cellStyle name="Normal 40" xfId="398"/>
    <cellStyle name="Normal 41" xfId="516"/>
    <cellStyle name="Normal 42" xfId="515"/>
    <cellStyle name="Normal 5" xfId="108"/>
    <cellStyle name="Normal 5 2" xfId="138"/>
    <cellStyle name="Normal 5 3" xfId="174"/>
    <cellStyle name="Normal 5 4" xfId="381"/>
    <cellStyle name="Normal 5 5" xfId="497"/>
    <cellStyle name="Normal 6" xfId="132"/>
    <cellStyle name="Normal 6 2" xfId="134"/>
    <cellStyle name="Normal 6 3" xfId="180"/>
    <cellStyle name="Normal 6 4" xfId="143"/>
    <cellStyle name="Normal 6 5" xfId="507"/>
    <cellStyle name="Normal 7" xfId="137"/>
    <cellStyle name="Normal 8" xfId="141"/>
    <cellStyle name="Normal 9" xfId="156"/>
    <cellStyle name="Normal_BofA Market Update_v3" xfId="2"/>
    <cellStyle name="normální_Eko_F" xfId="109"/>
    <cellStyle name="Notas" xfId="110"/>
    <cellStyle name="Notas 2" xfId="197"/>
    <cellStyle name="Notas 3" xfId="382"/>
    <cellStyle name="Notas 4" xfId="498"/>
    <cellStyle name="Note 2" xfId="43"/>
    <cellStyle name="Note 2 2" xfId="224"/>
    <cellStyle name="Note 2 3" xfId="330"/>
    <cellStyle name="Note 2 4" xfId="446"/>
    <cellStyle name="Note 3" xfId="111"/>
    <cellStyle name="Note 3 2" xfId="222"/>
    <cellStyle name="Note 3 3" xfId="383"/>
    <cellStyle name="Note 3 4" xfId="499"/>
    <cellStyle name="No䁲mal_Educ.Superior1 v1" xfId="112"/>
    <cellStyle name="Output 2" xfId="44"/>
    <cellStyle name="Output 2 2" xfId="258"/>
    <cellStyle name="Output 2 3" xfId="331"/>
    <cellStyle name="Output 2 4" xfId="447"/>
    <cellStyle name="Percent" xfId="49" builtinId="5"/>
    <cellStyle name="Percent [2]" xfId="113"/>
    <cellStyle name="Percent 2" xfId="45"/>
    <cellStyle name="Percent 2 2" xfId="114"/>
    <cellStyle name="Percent 2 2 2" xfId="148"/>
    <cellStyle name="Percent 2 2 2 2" xfId="179"/>
    <cellStyle name="Percent 2 2 2 3" xfId="511"/>
    <cellStyle name="Percent 2 3" xfId="160"/>
    <cellStyle name="Percent 2 3 2" xfId="393"/>
    <cellStyle name="Percent 2 3 3" xfId="290"/>
    <cellStyle name="Percent 2 4" xfId="163"/>
    <cellStyle name="Percent 2 5" xfId="403"/>
    <cellStyle name="Percent 3" xfId="115"/>
    <cellStyle name="Percent 3 2" xfId="116"/>
    <cellStyle name="Percent 3 3" xfId="117"/>
    <cellStyle name="Percent 3 4" xfId="154"/>
    <cellStyle name="Percent 4" xfId="118"/>
    <cellStyle name="Percent 5" xfId="119"/>
    <cellStyle name="Percent 6" xfId="120"/>
    <cellStyle name="Porcentual 2" xfId="121"/>
    <cellStyle name="Ref Numbers" xfId="131"/>
    <cellStyle name="Salida" xfId="122"/>
    <cellStyle name="Salida 2" xfId="223"/>
    <cellStyle name="Salida 3" xfId="385"/>
    <cellStyle name="Salida 4" xfId="500"/>
    <cellStyle name="Style 1" xfId="136"/>
    <cellStyle name="Table Heading" xfId="130"/>
    <cellStyle name="Texto de advertencia" xfId="123"/>
    <cellStyle name="Texto de advertencia 2" xfId="198"/>
    <cellStyle name="Texto de advertencia 3" xfId="386"/>
    <cellStyle name="Texto de advertencia 4" xfId="501"/>
    <cellStyle name="Texto explicativo" xfId="124"/>
    <cellStyle name="Texto explicativo 2" xfId="221"/>
    <cellStyle name="Texto explicativo 3" xfId="387"/>
    <cellStyle name="Texto explicativo 4" xfId="502"/>
    <cellStyle name="Title 2" xfId="46"/>
    <cellStyle name="Title 2 2" xfId="196"/>
    <cellStyle name="Title 2 3" xfId="332"/>
    <cellStyle name="Title 2 4" xfId="448"/>
    <cellStyle name="Title Line" xfId="129"/>
    <cellStyle name="Título" xfId="125"/>
    <cellStyle name="Título 1" xfId="126"/>
    <cellStyle name="Título 1 2" xfId="194"/>
    <cellStyle name="Título 1 3" xfId="389"/>
    <cellStyle name="Título 1 4" xfId="504"/>
    <cellStyle name="Título 2" xfId="127"/>
    <cellStyle name="Título 2 2" xfId="218"/>
    <cellStyle name="Título 2 3" xfId="390"/>
    <cellStyle name="Título 2 4" xfId="505"/>
    <cellStyle name="Título 3" xfId="128"/>
    <cellStyle name="Título 3 2" xfId="214"/>
    <cellStyle name="Título 3 3" xfId="391"/>
    <cellStyle name="Título 3 4" xfId="506"/>
    <cellStyle name="Título 4" xfId="213"/>
    <cellStyle name="Título 5" xfId="388"/>
    <cellStyle name="Título 6" xfId="503"/>
    <cellStyle name="Total 2" xfId="47"/>
    <cellStyle name="Total 2 2" xfId="195"/>
    <cellStyle name="Total 2 3" xfId="333"/>
    <cellStyle name="Total 2 4" xfId="449"/>
    <cellStyle name="Warning Text 2" xfId="48"/>
    <cellStyle name="Warning Text 2 2" xfId="217"/>
    <cellStyle name="Warning Text 2 3" xfId="334"/>
    <cellStyle name="Warning Text 2 4" xfId="450"/>
  </cellStyles>
  <dxfs count="1015">
    <dxf>
      <numFmt numFmtId="1" formatCode="0"/>
    </dxf>
    <dxf>
      <numFmt numFmtId="180" formatCode="0.0"/>
    </dxf>
    <dxf>
      <numFmt numFmtId="2" formatCode="0.00"/>
    </dxf>
    <dxf>
      <border>
        <vertical style="thin">
          <color indexed="64"/>
        </vertical>
      </border>
    </dxf>
    <dxf>
      <border>
        <vertical style="thin">
          <color indexed="64"/>
        </vertical>
      </border>
    </dxf>
    <dxf>
      <numFmt numFmtId="0" formatCode="General"/>
    </dxf>
    <dxf>
      <alignment horizontal="right" readingOrder="0"/>
    </dxf>
    <dxf>
      <alignment horizontal="right" readingOrder="0"/>
    </dxf>
    <dxf>
      <alignment vertical="center" readingOrder="0"/>
    </dxf>
    <dxf>
      <font>
        <color theme="0"/>
      </font>
    </dxf>
    <dxf>
      <font>
        <color theme="0"/>
      </font>
    </dxf>
    <dxf>
      <fill>
        <patternFill patternType="solid">
          <bgColor theme="3"/>
        </patternFill>
      </fill>
    </dxf>
    <dxf>
      <fill>
        <patternFill patternType="solid">
          <bgColor theme="3"/>
        </patternFill>
      </fill>
    </dxf>
    <dxf>
      <border>
        <top style="thin">
          <color indexed="64"/>
        </top>
        <bottom style="thin">
          <color indexed="64"/>
        </bottom>
        <horizontal style="thin">
          <color indexed="64"/>
        </horizontal>
      </border>
    </dxf>
    <dxf>
      <border>
        <top style="thin">
          <color indexed="64"/>
        </top>
        <bottom style="thin">
          <color indexed="64"/>
        </bottom>
        <horizontal style="thin">
          <color indexed="64"/>
        </horizontal>
      </border>
    </dxf>
    <dxf>
      <border>
        <top style="thin">
          <color indexed="64"/>
        </top>
        <bottom style="thin">
          <color indexed="64"/>
        </bottom>
        <horizontal style="thin">
          <color indexed="64"/>
        </horizontal>
      </border>
    </dxf>
    <dxf>
      <border>
        <top style="thin">
          <color indexed="64"/>
        </top>
        <bottom style="thin">
          <color indexed="64"/>
        </bottom>
        <horizontal style="thin">
          <color indexed="64"/>
        </horizontal>
      </border>
    </dxf>
    <dxf>
      <numFmt numFmtId="170" formatCode="_(* #,##0.0000_);_(* \(#,##0.0000\);_(* &quot;-&quot;??_);_(@_)"/>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numFmt numFmtId="13" formatCode="0%"/>
    </dxf>
    <dxf>
      <font>
        <name val="Arial"/>
        <scheme val="none"/>
      </font>
    </dxf>
    <dxf>
      <font>
        <name val="Arial"/>
        <scheme val="none"/>
      </font>
    </dxf>
    <dxf>
      <font>
        <name val="Arial"/>
        <scheme val="none"/>
      </font>
    </dxf>
    <dxf>
      <font>
        <name val="Arial"/>
        <scheme val="none"/>
      </font>
    </dxf>
    <dxf>
      <font>
        <color theme="0"/>
      </font>
    </dxf>
    <dxf>
      <fill>
        <patternFill patternType="solid">
          <bgColor rgb="FF005A8C"/>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tint="-0.14999847407452621"/>
        </patternFill>
      </fill>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alignment wrapText="1" readingOrder="0"/>
    </dxf>
    <dxf>
      <alignment wrapText="1"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bottom style="thin">
          <color indexed="64"/>
        </bottom>
      </border>
    </dxf>
    <dxf>
      <border>
        <top/>
        <bottom style="thin">
          <color indexed="64"/>
        </bottom>
      </border>
    </dxf>
    <dxf>
      <border>
        <top/>
        <bottom style="thin">
          <color indexed="64"/>
        </bottom>
      </border>
    </dxf>
    <dxf>
      <border>
        <bottom style="thin">
          <color indexed="64"/>
        </bottom>
      </border>
    </dxf>
    <dxf>
      <border>
        <bottom style="thin">
          <color indexed="64"/>
        </bottom>
      </border>
    </dxf>
    <dxf>
      <border>
        <left/>
        <right/>
        <top/>
        <bottom/>
        <horizontal/>
      </border>
    </dxf>
    <dxf>
      <border>
        <left/>
        <right/>
        <top/>
        <bottom/>
        <horizontal/>
      </border>
    </dxf>
    <dxf>
      <border>
        <top style="thin">
          <color indexed="64"/>
        </top>
        <vertical style="thin">
          <color indexed="64"/>
        </vertical>
        <horizontal style="thin">
          <color indexed="64"/>
        </horizont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vertical style="thin">
          <color indexed="64"/>
        </vertical>
        <horizontal style="thin">
          <color indexed="64"/>
        </horizontal>
      </border>
    </dxf>
    <dxf>
      <border>
        <bottom style="thin">
          <color indexed="64"/>
        </bottom>
      </border>
    </dxf>
    <dxf>
      <border>
        <top style="thin">
          <color indexed="64"/>
        </top>
        <bottom style="thin">
          <color indexed="64"/>
        </bottom>
      </border>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name val="Arial"/>
        <scheme val="none"/>
      </font>
    </dxf>
    <dxf>
      <font>
        <name val="Arial"/>
        <scheme val="none"/>
      </font>
    </dxf>
    <dxf>
      <font>
        <name val="Arial"/>
        <scheme val="none"/>
      </font>
    </dxf>
    <dxf>
      <font>
        <name val="Arial"/>
        <scheme val="none"/>
      </font>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color theme="0"/>
      </font>
    </dxf>
    <dxf>
      <fill>
        <patternFill patternType="solid">
          <bgColor theme="3"/>
        </patternFill>
      </fill>
    </dxf>
    <dxf>
      <numFmt numFmtId="165" formatCode="_(* #,##0_);_(* \(#,##0\);_(* &quot;-&quot;??_);_(@_)"/>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alignment wrapTex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font>
        <sz val="10"/>
      </font>
    </dxf>
    <dxf>
      <font>
        <sz val="10"/>
      </font>
    </dxf>
    <dxf>
      <font>
        <sz val="10"/>
      </font>
    </dxf>
    <dxf>
      <font>
        <sz val="10"/>
      </font>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bottom style="thin">
          <color indexed="64"/>
        </bottom>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bottom style="thin">
          <color indexed="64"/>
        </bottom>
      </border>
    </dxf>
    <dxf>
      <border>
        <top/>
        <bottom style="thin">
          <color indexed="64"/>
        </bottom>
      </border>
    </dxf>
    <dxf>
      <border>
        <top/>
        <bottom style="thin">
          <color indexed="64"/>
        </bottom>
      </border>
    </dxf>
    <dxf>
      <border>
        <bottom style="thin">
          <color indexed="64"/>
        </bottom>
      </border>
    </dxf>
    <dxf>
      <border>
        <bottom style="thin">
          <color indexed="64"/>
        </bottom>
      </border>
    </dxf>
    <dxf>
      <border>
        <left/>
        <right/>
        <top/>
        <bottom/>
        <horizontal/>
      </border>
    </dxf>
    <dxf>
      <border>
        <left/>
        <right/>
        <top/>
        <bottom/>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border>
        <top style="thin">
          <color indexed="64"/>
        </top>
        <vertical style="thin">
          <color indexed="64"/>
        </vertical>
        <horizontal style="thin">
          <color indexed="64"/>
        </horizontal>
      </border>
    </dxf>
    <dxf>
      <border>
        <bottom style="thin">
          <color indexed="64"/>
        </bottom>
      </border>
    </dxf>
    <dxf>
      <border>
        <top style="thin">
          <color indexed="64"/>
        </top>
        <bottom style="thin">
          <color indexed="64"/>
        </bottom>
      </border>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font>
        <name val="Arial"/>
        <scheme val="none"/>
      </font>
    </dxf>
    <dxf>
      <font>
        <name val="Arial"/>
        <scheme val="none"/>
      </font>
    </dxf>
    <dxf>
      <font>
        <name val="Arial"/>
        <scheme val="none"/>
      </font>
    </dxf>
    <dxf>
      <font>
        <name val="Arial"/>
        <scheme val="none"/>
      </font>
    </dxf>
    <dxf>
      <font>
        <name val="Arial"/>
        <scheme val="none"/>
      </font>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right/>
        <top/>
        <bottom/>
      </border>
    </dxf>
    <dxf>
      <font>
        <color theme="0"/>
      </font>
      <fill>
        <patternFill patternType="solid">
          <fgColor indexed="64"/>
          <bgColor theme="3"/>
        </patternFill>
      </fill>
      <alignment wrapText="1" readingOrder="0"/>
    </dxf>
    <dxf>
      <font>
        <color theme="0"/>
      </font>
      <fill>
        <patternFill patternType="solid">
          <fgColor indexed="64"/>
          <bgColor theme="3"/>
        </patternFill>
      </fill>
      <alignment wrapText="1" readingOrder="0"/>
    </dxf>
    <dxf>
      <border>
        <left style="thin">
          <color indexed="64"/>
        </left>
        <right style="thin">
          <color indexed="64"/>
        </right>
        <top style="thin">
          <color indexed="64"/>
        </top>
        <bottom style="thin">
          <color indexed="64"/>
        </bottom>
      </border>
    </dxf>
    <dxf>
      <font>
        <color theme="0"/>
      </font>
    </dxf>
    <dxf>
      <fill>
        <patternFill patternType="solid">
          <bgColor theme="3"/>
        </patternFill>
      </fill>
    </dxf>
    <dxf>
      <font>
        <color theme="0"/>
      </font>
    </dxf>
    <dxf>
      <fill>
        <patternFill patternType="solid">
          <bgColor theme="3"/>
        </patternFill>
      </fill>
    </dxf>
    <dxf>
      <alignment wrapText="1" readingOrder="0"/>
    </dxf>
    <dxf>
      <numFmt numFmtId="165" formatCode="_(* #,##0_);_(* \(#,##0\);_(* &quot;-&quot;??_);_(@_)"/>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alignment wrapTex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font>
        <sz val="10"/>
      </font>
    </dxf>
    <dxf>
      <font>
        <sz val="10"/>
      </font>
    </dxf>
    <dxf>
      <font>
        <sz val="10"/>
      </font>
    </dxf>
    <dxf>
      <font>
        <sz val="10"/>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name val="Arial"/>
        <scheme val="none"/>
      </font>
    </dxf>
    <dxf>
      <font>
        <name val="Arial"/>
        <scheme val="none"/>
      </font>
    </dxf>
    <dxf>
      <font>
        <name val="Arial"/>
        <scheme val="none"/>
      </font>
    </dxf>
    <dxf>
      <font>
        <name val="Arial"/>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ont>
        <name val="Arial"/>
        <scheme val="none"/>
      </font>
    </dxf>
    <dxf>
      <font>
        <sz val="10"/>
      </font>
    </dxf>
    <dxf>
      <fill>
        <patternFill patternType="solid">
          <bgColor theme="0" tint="-0.1499984740745262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5" formatCode="_(* #,##0.00_);_(* \(#,##0.00\);_(* &quot;-&quot;??_);_(@_)"/>
    </dxf>
    <dxf>
      <font>
        <color theme="0"/>
      </font>
    </dxf>
    <dxf>
      <fill>
        <patternFill patternType="solid">
          <bgColor theme="3"/>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_(* #,##0_);_(* \(#,##0\);_(* &quot;-&quot;??_);_(@_)"/>
    </dxf>
    <dxf>
      <alignment wrapText="1"/>
    </dxf>
    <dxf>
      <fill>
        <patternFill patternType="solid">
          <bgColor theme="0" tint="-0.1499984740745262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theme="0"/>
      </font>
    </dxf>
    <dxf>
      <fill>
        <patternFill patternType="solid">
          <bgColor theme="3"/>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_(* #,##0_);_(* \(#,##0\);_(* &quot;-&quot;??_);_(@_)"/>
    </dxf>
    <dxf>
      <numFmt numFmtId="174" formatCode="0.0%"/>
    </dxf>
    <dxf>
      <numFmt numFmtId="13" formatCode="0%"/>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top style="thin">
          <color indexed="64"/>
        </top>
        <bottom style="thin">
          <color indexed="64"/>
        </bottom>
      </border>
    </dxf>
    <dxf>
      <border>
        <top style="thin">
          <color indexed="64"/>
        </top>
        <bottom style="thin">
          <color indexed="64"/>
        </bottom>
      </border>
    </dxf>
    <dxf>
      <numFmt numFmtId="2" formatCode="0.00"/>
    </dxf>
    <dxf>
      <font>
        <name val="Arial"/>
        <scheme val="none"/>
      </font>
    </dxf>
    <dxf>
      <font>
        <name val="Arial"/>
        <scheme val="none"/>
      </font>
    </dxf>
    <dxf>
      <font>
        <name val="Arial"/>
        <scheme val="none"/>
      </font>
    </dxf>
    <dxf>
      <font>
        <name val="Arial"/>
        <scheme val="none"/>
      </font>
    </dxf>
    <dxf>
      <font>
        <color theme="0"/>
      </font>
    </dxf>
    <dxf>
      <fill>
        <patternFill patternType="solid">
          <bgColor theme="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font>
        <sz val="10"/>
      </font>
    </dxf>
    <dxf>
      <font>
        <sz val="10"/>
      </font>
    </dxf>
    <dxf>
      <font>
        <sz val="10"/>
      </font>
    </dxf>
    <dxf>
      <font>
        <name val="Arial"/>
        <scheme val="none"/>
      </font>
    </dxf>
    <dxf>
      <font>
        <name val="Arial"/>
        <scheme val="none"/>
      </font>
    </dxf>
    <dxf>
      <font>
        <name val="Arial"/>
        <scheme val="none"/>
      </font>
    </dxf>
    <dxf>
      <fill>
        <patternFill patternType="solid">
          <bgColor theme="0" tint="-0.1499984740745262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numFmt numFmtId="174" formatCode="0.0%"/>
    </dxf>
    <dxf>
      <numFmt numFmtId="174" formatCode="0.0%"/>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border>
        <top style="thin">
          <color indexed="64"/>
        </top>
        <vertical style="thin">
          <color indexed="64"/>
        </vertical>
      </border>
    </dxf>
    <dxf>
      <numFmt numFmtId="13" formatCode="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bottom style="thin">
          <color indexed="64"/>
        </bottom>
      </border>
    </dxf>
    <dxf>
      <numFmt numFmtId="13" formatCode="0%"/>
    </dxf>
    <dxf>
      <numFmt numFmtId="13" formatCode="0%"/>
    </dxf>
    <dxf>
      <numFmt numFmtId="13" formatCode="0%"/>
    </dxf>
    <dxf>
      <numFmt numFmtId="13" formatCode="0%"/>
    </dxf>
    <dxf>
      <border>
        <top style="thin">
          <color indexed="64"/>
        </top>
        <bottom style="thin">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74" formatCode="0.0%"/>
    </dxf>
    <dxf>
      <numFmt numFmtId="165" formatCode="_(* #,##0_);_(* \(#,##0\);_(* &quot;-&quot;??_);_(@_)"/>
    </dxf>
    <dxf>
      <border>
        <top style="thin">
          <color indexed="64"/>
        </top>
        <bottom style="thin">
          <color indexed="64"/>
        </bottom>
      </border>
    </dxf>
    <dxf>
      <border>
        <left style="thin">
          <color indexed="64"/>
        </left>
        <top style="thin">
          <color indexed="64"/>
        </top>
        <vertical style="thin">
          <color indexed="64"/>
        </vertical>
        <horizontal style="thin">
          <color indexed="64"/>
        </horizontal>
      </border>
    </dxf>
    <dxf>
      <font>
        <name val="Arial"/>
        <scheme val="none"/>
      </font>
    </dxf>
    <dxf>
      <font>
        <name val="Arial"/>
        <scheme val="none"/>
      </font>
    </dxf>
    <dxf>
      <font>
        <name val="Arial"/>
        <scheme val="none"/>
      </font>
    </dxf>
    <dxf>
      <font>
        <name val="Arial"/>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numFmt numFmtId="174" formatCode="0.0%"/>
    </dxf>
    <dxf>
      <numFmt numFmtId="13" formatCode="0%"/>
    </dxf>
    <dxf>
      <numFmt numFmtId="13" formatCode="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bottom style="thin">
          <color indexed="64"/>
        </bottom>
      </border>
    </dxf>
    <dxf>
      <numFmt numFmtId="13" formatCode="0%"/>
    </dxf>
    <dxf>
      <numFmt numFmtId="13" formatCode="0%"/>
    </dxf>
    <dxf>
      <numFmt numFmtId="13" formatCode="0%"/>
    </dxf>
    <dxf>
      <numFmt numFmtId="13" formatCode="0%"/>
    </dxf>
    <dxf>
      <numFmt numFmtId="13" formatCode="0%"/>
    </dxf>
    <dxf>
      <border>
        <top style="thin">
          <color indexed="64"/>
        </top>
        <bottom style="thin">
          <color indexed="64"/>
        </bottom>
        <vertical style="thin">
          <color indexed="64"/>
        </vertical>
        <horizontal style="thin">
          <color indexed="64"/>
        </horizontal>
      </border>
    </dxf>
    <dxf>
      <border>
        <top style="thin">
          <color indexed="64"/>
        </top>
        <bottom style="thin">
          <color indexed="64"/>
        </bottom>
        <vertical style="thin">
          <color indexed="64"/>
        </vertical>
        <horizontal style="thin">
          <color indexed="64"/>
        </horizontal>
      </border>
    </dxf>
    <dxf>
      <numFmt numFmtId="174" formatCode="0.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5" formatCode="_(* #,##0_);_(* \(#,##0\);_(* &quot;-&quot;??_);_(@_)"/>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font>
        <name val="Arial"/>
        <scheme val="none"/>
      </font>
    </dxf>
    <dxf>
      <font>
        <name val="Arial"/>
        <scheme val="none"/>
      </font>
    </dxf>
    <dxf>
      <font>
        <name val="Arial"/>
        <scheme val="none"/>
      </font>
    </dxf>
    <dxf>
      <font>
        <name val="Arial"/>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bottom style="thin">
          <color indexed="64"/>
        </bottom>
        <vertical style="thin">
          <color indexed="64"/>
        </vertic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numFmt numFmtId="165" formatCode="_(* #,##0_);_(* \(#,##0\);_(* &quot;-&quot;??_);_(@_)"/>
    </dxf>
    <dxf>
      <font>
        <name val="Arial"/>
        <scheme val="none"/>
      </font>
    </dxf>
    <dxf>
      <font>
        <name val="Arial"/>
        <scheme val="none"/>
      </font>
    </dxf>
    <dxf>
      <font>
        <name val="Arial"/>
        <scheme val="none"/>
      </font>
    </dxf>
    <dxf>
      <fill>
        <patternFill>
          <bgColor theme="5"/>
        </patternFill>
      </fill>
    </dxf>
    <dxf>
      <font>
        <color theme="0"/>
      </font>
    </dxf>
    <dxf>
      <fill>
        <patternFill>
          <bgColor theme="3"/>
        </patternFill>
      </fill>
    </dxf>
    <dxf>
      <font>
        <sz val="10"/>
      </font>
    </dxf>
    <dxf>
      <font>
        <sz val="10"/>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font>
        <name val="Arial"/>
        <scheme val="none"/>
      </font>
    </dxf>
    <dxf>
      <font>
        <name val="Arial"/>
        <scheme val="none"/>
      </font>
    </dxf>
    <dxf>
      <font>
        <name val="Arial"/>
        <scheme val="none"/>
      </font>
    </dxf>
    <dxf>
      <numFmt numFmtId="165" formatCode="_(* #,##0_);_(* \(#,##0\);_(* &quot;-&quot;??_);_(@_)"/>
    </dxf>
    <dxf>
      <alignment wrapText="1" readingOrder="0"/>
    </dxf>
    <dxf>
      <alignment wrapText="1" readingOrder="0"/>
    </dxf>
    <dxf>
      <font>
        <color theme="0"/>
      </font>
      <fill>
        <patternFill patternType="solid">
          <fgColor indexed="64"/>
          <bgColor theme="3"/>
        </patternFill>
      </fill>
    </dxf>
    <dxf>
      <numFmt numFmtId="35" formatCode="_(* #,##0.00_);_(* \(#,##0.00\);_(* &quot;-&quot;??_);_(@_)"/>
    </dxf>
    <dxf>
      <font>
        <color theme="0"/>
      </font>
      <fill>
        <patternFill patternType="solid">
          <fgColor indexed="64"/>
          <bgColor theme="3"/>
        </patternFill>
      </fill>
      <alignment wrapText="1" readingOrder="0"/>
    </dxf>
    <dxf>
      <numFmt numFmtId="181" formatCode="_(* #,##0.0_);_(* \(#,##0.0\);_(* &quot;-&quot;??_);_(@_)"/>
    </dxf>
    <dxf>
      <numFmt numFmtId="165" formatCode="_(* #,##0_);_(* \(#,##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3"/>
        </patternFill>
      </fill>
    </dxf>
    <dxf>
      <font>
        <color theme="0"/>
      </font>
    </dxf>
    <dxf>
      <font>
        <color theme="0"/>
      </font>
    </dxf>
    <dxf>
      <fill>
        <patternFill patternType="solid">
          <bgColor theme="3"/>
        </patternFill>
      </fill>
    </dxf>
    <dxf>
      <alignment wrapText="1"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_(* #,##0_);_(* \(#,##0\);_(* &quot;-&quot;??_);_(@_)"/>
    </dxf>
    <dxf>
      <alignment wrapText="1" readingOrder="0"/>
    </dxf>
    <dxf>
      <numFmt numFmtId="35" formatCode="_(* #,##0.00_);_(* \(#,##0.00\);_(* &quot;-&quot;??_);_(@_)"/>
    </dxf>
    <dxf>
      <font>
        <color theme="0"/>
      </font>
      <fill>
        <patternFill patternType="solid">
          <fgColor indexed="64"/>
          <bgColor theme="3"/>
        </patternFill>
      </fill>
      <alignment wrapText="1" readingOrder="0"/>
    </dxf>
    <dxf>
      <alignment wrapText="1" readingOrder="0"/>
    </dxf>
    <dxf>
      <font>
        <color theme="0"/>
      </font>
      <fill>
        <patternFill patternType="solid">
          <fgColor indexed="64"/>
          <bgColor theme="3"/>
        </patternFill>
      </fill>
    </dxf>
    <dxf>
      <numFmt numFmtId="35" formatCode="_(* #,##0.00_);_(* \(#,##0.00\);_(* &quot;-&quot;??_);_(@_)"/>
    </dxf>
    <dxf>
      <numFmt numFmtId="181" formatCode="_(* #,##0.0_);_(* \(#,##0.0\);_(* &quot;-&quot;??_);_(@_)"/>
    </dxf>
    <dxf>
      <numFmt numFmtId="165" formatCode="_(* #,##0_);_(* \(#,##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3"/>
        </patternFill>
      </fill>
    </dxf>
    <dxf>
      <font>
        <color theme="0"/>
      </font>
    </dxf>
    <dxf>
      <font>
        <color theme="0"/>
      </font>
    </dxf>
    <dxf>
      <fill>
        <patternFill patternType="solid">
          <bgColor theme="3"/>
        </patternFill>
      </fill>
    </dxf>
    <dxf>
      <alignment wrapText="1" readingOrder="0"/>
    </dxf>
    <dxf>
      <protection locked="1"/>
    </dxf>
    <dxf>
      <protection locked="1"/>
    </dxf>
    <dxf>
      <protection locked="1"/>
    </dxf>
    <dxf>
      <protection locked="1"/>
    </dxf>
    <dxf>
      <protection locked="1"/>
    </dxf>
    <dxf>
      <protection locked="1"/>
    </dxf>
    <dxf>
      <alignment horizontal="left" readingOrder="0"/>
    </dxf>
    <dxf>
      <numFmt numFmtId="165" formatCode="_(* #,##0_);_(* \(#,##0\);_(* &quot;-&quot;??_);_(@_)"/>
    </dxf>
    <dxf>
      <alignment horizontal="general" readingOrder="0"/>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numFmt numFmtId="165" formatCode="_(* #,##0_);_(* \(#,##0\);_(* &quot;-&quot;??_);_(@_)"/>
    </dxf>
    <dxf>
      <font>
        <color theme="0"/>
      </font>
    </dxf>
    <dxf>
      <fill>
        <patternFill patternType="solid">
          <bgColor theme="3"/>
        </patternFill>
      </fill>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fill>
        <patternFill>
          <bgColor theme="5"/>
        </patternFill>
      </fill>
      <border>
        <left style="thin">
          <color auto="1"/>
        </left>
        <right style="thin">
          <color auto="1"/>
        </right>
        <top style="thin">
          <color auto="1"/>
        </top>
        <bottom style="thin">
          <color auto="1"/>
        </bottom>
      </border>
    </dxf>
    <dxf>
      <font>
        <color theme="0"/>
      </font>
      <fill>
        <patternFill>
          <bgColor theme="5"/>
        </patternFill>
      </fill>
    </dxf>
    <dxf>
      <font>
        <color theme="0"/>
      </font>
      <fill>
        <patternFill>
          <bgColor theme="5"/>
        </patternFill>
      </fill>
    </dxf>
    <dxf>
      <font>
        <color theme="0"/>
      </font>
      <fill>
        <patternFill>
          <bgColor theme="5"/>
        </patternFill>
      </fill>
    </dxf>
  </dxfs>
  <tableStyles count="2" defaultTableStyle="TableStyleMedium9" defaultPivotStyle="PivotStyleLight16">
    <tableStyle name="Table Style 1" pivot="0" count="3">
      <tableStyleElement type="headerRow" dxfId="1014"/>
      <tableStyleElement type="firstHeaderCell" dxfId="1013"/>
      <tableStyleElement type="lastHeaderCell" dxfId="1012"/>
    </tableStyle>
    <tableStyle name="Table Style 2" pivot="0" count="1">
      <tableStyleElement type="headerRow" dxfId="1011"/>
    </tableStyle>
  </tableStyles>
  <colors>
    <mruColors>
      <color rgb="FF52B964"/>
      <color rgb="FFB5E6FF"/>
      <color rgb="FFFFCCFF"/>
      <color rgb="FFE5E534"/>
      <color rgb="FFF37534"/>
      <color rgb="FF27A7DF"/>
      <color rgb="FFBFBFBF"/>
      <color rgb="FFBC202E"/>
      <color rgb="FF005A8C"/>
      <color rgb="FF005C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pivotCacheDefinition" Target="pivotCache/pivotCacheDefinition6.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pivotCacheDefinition" Target="pivotCache/pivotCacheDefinition2.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pivotCacheDefinition" Target="pivotCache/pivotCacheDefinition1.xml"/><Relationship Id="rId40" Type="http://schemas.openxmlformats.org/officeDocument/2006/relationships/pivotCacheDefinition" Target="pivotCache/pivotCacheDefinition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pivotCacheDefinition" Target="pivotCache/pivotCacheDefinition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2016.xlsx]3a Current cost (C)!PivotTable4</c:name>
    <c:fmtId val="1"/>
  </c:pivotSource>
  <c:chart>
    <c:autoTitleDeleted val="0"/>
    <c:pivotFmts>
      <c:pivotFmt>
        <c:idx val="0"/>
        <c:spPr>
          <a:no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52B964"/>
          </a:solidFill>
          <a:ln>
            <a:noFill/>
          </a:ln>
          <a:effectLst/>
        </c:spPr>
        <c:marker>
          <c:symbol val="none"/>
        </c:marker>
      </c:pivotFmt>
      <c:pivotFmt>
        <c:idx val="2"/>
        <c:spPr>
          <a:solidFill>
            <a:srgbClr val="005A8C"/>
          </a:solidFill>
          <a:ln>
            <a:noFill/>
          </a:ln>
          <a:effectLst/>
        </c:spPr>
        <c:marker>
          <c:symbol val="none"/>
        </c:marker>
      </c:pivotFmt>
      <c:pivotFmt>
        <c:idx val="3"/>
        <c:spPr>
          <a:solidFill>
            <a:srgbClr val="BC202E"/>
          </a:solidFill>
          <a:ln>
            <a:noFill/>
          </a:ln>
          <a:effectLst/>
        </c:spPr>
        <c:marker>
          <c:symbol val="none"/>
        </c:marker>
      </c:pivotFmt>
      <c:pivotFmt>
        <c:idx val="4"/>
        <c:spPr>
          <a:solidFill>
            <a:srgbClr val="BFBFBF"/>
          </a:solidFill>
          <a:ln>
            <a:noFill/>
          </a:ln>
          <a:effectLst/>
        </c:spPr>
        <c:marker>
          <c:symbol val="none"/>
        </c:marker>
      </c:pivotFmt>
    </c:pivotFmts>
    <c:plotArea>
      <c:layout>
        <c:manualLayout>
          <c:layoutTarget val="inner"/>
          <c:xMode val="edge"/>
          <c:yMode val="edge"/>
          <c:x val="3.1093938645720132E-2"/>
          <c:y val="0.16063901996271335"/>
          <c:w val="0.96305931898640251"/>
          <c:h val="0.5428239528340103"/>
        </c:manualLayout>
      </c:layout>
      <c:barChart>
        <c:barDir val="col"/>
        <c:grouping val="stacked"/>
        <c:varyColors val="0"/>
        <c:ser>
          <c:idx val="0"/>
          <c:order val="0"/>
          <c:tx>
            <c:strRef>
              <c:f>'3a Current cost (C)'!$G$31</c:f>
              <c:strCache>
                <c:ptCount val="1"/>
                <c:pt idx="0">
                  <c:v>People cost  </c:v>
                </c:pt>
              </c:strCache>
            </c:strRef>
          </c:tx>
          <c:spPr>
            <a:solidFill>
              <a:srgbClr val="52B964"/>
            </a:solidFill>
            <a:ln>
              <a:noFill/>
            </a:ln>
            <a:effectLst/>
          </c:spPr>
          <c:invertIfNegative val="0"/>
          <c:cat>
            <c:multiLvlStrRef>
              <c:f>'3a Current cost (C)'!$B$32:$F$59</c:f>
              <c:multiLvlStrCache>
                <c:ptCount val="28"/>
                <c:lvl>
                  <c:pt idx="0">
                    <c:v>2016 H2</c:v>
                  </c:pt>
                  <c:pt idx="1">
                    <c:v>2016 H2</c:v>
                  </c:pt>
                  <c:pt idx="2">
                    <c:v>2016 H2</c:v>
                  </c:pt>
                  <c:pt idx="3">
                    <c:v>2016 H2</c:v>
                  </c:pt>
                  <c:pt idx="4">
                    <c:v>2016 H2</c:v>
                  </c:pt>
                  <c:pt idx="5">
                    <c:v>2016 H2</c:v>
                  </c:pt>
                  <c:pt idx="6">
                    <c:v>2016 H2</c:v>
                  </c:pt>
                  <c:pt idx="7">
                    <c:v>2016 H2</c:v>
                  </c:pt>
                  <c:pt idx="8">
                    <c:v>2016 H2</c:v>
                  </c:pt>
                  <c:pt idx="9">
                    <c:v>2016 H2</c:v>
                  </c:pt>
                  <c:pt idx="10">
                    <c:v>2016 H2</c:v>
                  </c:pt>
                  <c:pt idx="11">
                    <c:v>2016 H2</c:v>
                  </c:pt>
                  <c:pt idx="12">
                    <c:v>2016 H2</c:v>
                  </c:pt>
                  <c:pt idx="13">
                    <c:v>2016 H2</c:v>
                  </c:pt>
                  <c:pt idx="14">
                    <c:v>2016 H2</c:v>
                  </c:pt>
                  <c:pt idx="15">
                    <c:v>2016 H2</c:v>
                  </c:pt>
                  <c:pt idx="16">
                    <c:v>2016 H2</c:v>
                  </c:pt>
                  <c:pt idx="17">
                    <c:v>2016 H2</c:v>
                  </c:pt>
                  <c:pt idx="18">
                    <c:v>2016 H2</c:v>
                  </c:pt>
                  <c:pt idx="19">
                    <c:v>2016 H2</c:v>
                  </c:pt>
                  <c:pt idx="20">
                    <c:v>2016 H2</c:v>
                  </c:pt>
                  <c:pt idx="21">
                    <c:v>2016 H2</c:v>
                  </c:pt>
                  <c:pt idx="22">
                    <c:v>2016 H2</c:v>
                  </c:pt>
                  <c:pt idx="23">
                    <c:v>2016 H2</c:v>
                  </c:pt>
                  <c:pt idx="24">
                    <c:v>2016 H2</c:v>
                  </c:pt>
                  <c:pt idx="25">
                    <c:v>2016 H2</c:v>
                  </c:pt>
                  <c:pt idx="26">
                    <c:v>2016 H2</c:v>
                  </c:pt>
                  <c:pt idx="27">
                    <c:v>2016 H2</c:v>
                  </c:pt>
                </c:lvl>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BP2</c:v>
                  </c:pt>
                  <c:pt idx="7">
                    <c:v>CC</c:v>
                  </c:pt>
                  <c:pt idx="14">
                    <c:v>IT2</c:v>
                  </c:pt>
                  <c:pt idx="21">
                    <c:v>KP2</c:v>
                  </c:pt>
                </c:lvl>
              </c:multiLvlStrCache>
            </c:multiLvlStrRef>
          </c:cat>
          <c:val>
            <c:numRef>
              <c:f>'3a Current cost (C)'!$G$32:$G$59</c:f>
              <c:numCache>
                <c:formatCode>_(* #,##0_);_(* \(#,##0\);_(* "-"??_);_(@_)</c:formatCode>
                <c:ptCount val="28"/>
                <c:pt idx="0">
                  <c:v>8754.6759686503956</c:v>
                </c:pt>
                <c:pt idx="1">
                  <c:v>7993.6579086638285</c:v>
                </c:pt>
                <c:pt idx="2">
                  <c:v>8862.0252094823591</c:v>
                </c:pt>
                <c:pt idx="3">
                  <c:v>8075.1413366454635</c:v>
                </c:pt>
                <c:pt idx="4">
                  <c:v>7971.3809777171073</c:v>
                </c:pt>
                <c:pt idx="5">
                  <c:v>12820.493622218342</c:v>
                </c:pt>
                <c:pt idx="6">
                  <c:v>22233.058145074821</c:v>
                </c:pt>
                <c:pt idx="7">
                  <c:v>6350.8142949467783</c:v>
                </c:pt>
                <c:pt idx="8">
                  <c:v>5774.2496926572621</c:v>
                </c:pt>
                <c:pt idx="9">
                  <c:v>6447.528342885862</c:v>
                </c:pt>
                <c:pt idx="10">
                  <c:v>5850.4155241924555</c:v>
                </c:pt>
                <c:pt idx="11">
                  <c:v>5752.2031129090165</c:v>
                </c:pt>
                <c:pt idx="12">
                  <c:v>8518.7616933456375</c:v>
                </c:pt>
                <c:pt idx="13">
                  <c:v>16732.919466532949</c:v>
                </c:pt>
                <c:pt idx="14">
                  <c:v>12358.850773652983</c:v>
                </c:pt>
                <c:pt idx="15">
                  <c:v>11659.042025976434</c:v>
                </c:pt>
                <c:pt idx="16">
                  <c:v>12099.927863775265</c:v>
                </c:pt>
                <c:pt idx="17">
                  <c:v>11792.266247535161</c:v>
                </c:pt>
                <c:pt idx="18">
                  <c:v>11409.727644361601</c:v>
                </c:pt>
                <c:pt idx="19">
                  <c:v>14956.108337330934</c:v>
                </c:pt>
                <c:pt idx="20">
                  <c:v>30726.472372610137</c:v>
                </c:pt>
                <c:pt idx="21">
                  <c:v>13997.080475146775</c:v>
                </c:pt>
                <c:pt idx="22">
                  <c:v>13090.8227550378</c:v>
                </c:pt>
                <c:pt idx="23">
                  <c:v>14136.340745005844</c:v>
                </c:pt>
                <c:pt idx="24">
                  <c:v>13123.568638476587</c:v>
                </c:pt>
                <c:pt idx="25">
                  <c:v>13224.327115972806</c:v>
                </c:pt>
                <c:pt idx="26">
                  <c:v>19383.550287303748</c:v>
                </c:pt>
                <c:pt idx="27">
                  <c:v>29274.539397654022</c:v>
                </c:pt>
              </c:numCache>
            </c:numRef>
          </c:val>
          <c:extLst>
            <c:ext xmlns:c16="http://schemas.microsoft.com/office/drawing/2014/chart" uri="{C3380CC4-5D6E-409C-BE32-E72D297353CC}">
              <c16:uniqueId val="{00000000-1D8A-4F7F-9FD6-CC989A891F2C}"/>
            </c:ext>
          </c:extLst>
        </c:ser>
        <c:ser>
          <c:idx val="1"/>
          <c:order val="1"/>
          <c:tx>
            <c:strRef>
              <c:f>'3a Current cost (C)'!$H$31</c:f>
              <c:strCache>
                <c:ptCount val="1"/>
                <c:pt idx="0">
                  <c:v>Facilities cost </c:v>
                </c:pt>
              </c:strCache>
            </c:strRef>
          </c:tx>
          <c:spPr>
            <a:solidFill>
              <a:srgbClr val="005A8C"/>
            </a:solidFill>
            <a:ln>
              <a:noFill/>
            </a:ln>
            <a:effectLst/>
          </c:spPr>
          <c:invertIfNegative val="0"/>
          <c:cat>
            <c:multiLvlStrRef>
              <c:f>'3a Current cost (C)'!$B$32:$F$59</c:f>
              <c:multiLvlStrCache>
                <c:ptCount val="28"/>
                <c:lvl>
                  <c:pt idx="0">
                    <c:v>2016 H2</c:v>
                  </c:pt>
                  <c:pt idx="1">
                    <c:v>2016 H2</c:v>
                  </c:pt>
                  <c:pt idx="2">
                    <c:v>2016 H2</c:v>
                  </c:pt>
                  <c:pt idx="3">
                    <c:v>2016 H2</c:v>
                  </c:pt>
                  <c:pt idx="4">
                    <c:v>2016 H2</c:v>
                  </c:pt>
                  <c:pt idx="5">
                    <c:v>2016 H2</c:v>
                  </c:pt>
                  <c:pt idx="6">
                    <c:v>2016 H2</c:v>
                  </c:pt>
                  <c:pt idx="7">
                    <c:v>2016 H2</c:v>
                  </c:pt>
                  <c:pt idx="8">
                    <c:v>2016 H2</c:v>
                  </c:pt>
                  <c:pt idx="9">
                    <c:v>2016 H2</c:v>
                  </c:pt>
                  <c:pt idx="10">
                    <c:v>2016 H2</c:v>
                  </c:pt>
                  <c:pt idx="11">
                    <c:v>2016 H2</c:v>
                  </c:pt>
                  <c:pt idx="12">
                    <c:v>2016 H2</c:v>
                  </c:pt>
                  <c:pt idx="13">
                    <c:v>2016 H2</c:v>
                  </c:pt>
                  <c:pt idx="14">
                    <c:v>2016 H2</c:v>
                  </c:pt>
                  <c:pt idx="15">
                    <c:v>2016 H2</c:v>
                  </c:pt>
                  <c:pt idx="16">
                    <c:v>2016 H2</c:v>
                  </c:pt>
                  <c:pt idx="17">
                    <c:v>2016 H2</c:v>
                  </c:pt>
                  <c:pt idx="18">
                    <c:v>2016 H2</c:v>
                  </c:pt>
                  <c:pt idx="19">
                    <c:v>2016 H2</c:v>
                  </c:pt>
                  <c:pt idx="20">
                    <c:v>2016 H2</c:v>
                  </c:pt>
                  <c:pt idx="21">
                    <c:v>2016 H2</c:v>
                  </c:pt>
                  <c:pt idx="22">
                    <c:v>2016 H2</c:v>
                  </c:pt>
                  <c:pt idx="23">
                    <c:v>2016 H2</c:v>
                  </c:pt>
                  <c:pt idx="24">
                    <c:v>2016 H2</c:v>
                  </c:pt>
                  <c:pt idx="25">
                    <c:v>2016 H2</c:v>
                  </c:pt>
                  <c:pt idx="26">
                    <c:v>2016 H2</c:v>
                  </c:pt>
                  <c:pt idx="27">
                    <c:v>2016 H2</c:v>
                  </c:pt>
                </c:lvl>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BP2</c:v>
                  </c:pt>
                  <c:pt idx="7">
                    <c:v>CC</c:v>
                  </c:pt>
                  <c:pt idx="14">
                    <c:v>IT2</c:v>
                  </c:pt>
                  <c:pt idx="21">
                    <c:v>KP2</c:v>
                  </c:pt>
                </c:lvl>
              </c:multiLvlStrCache>
            </c:multiLvlStrRef>
          </c:cat>
          <c:val>
            <c:numRef>
              <c:f>'3a Current cost (C)'!$H$32:$H$59</c:f>
              <c:numCache>
                <c:formatCode>_(* #,##0_);_(* \(#,##0\);_(* "-"??_);_(@_)</c:formatCode>
                <c:ptCount val="28"/>
                <c:pt idx="0">
                  <c:v>2622.7643506712284</c:v>
                </c:pt>
                <c:pt idx="1">
                  <c:v>2211.8214769859696</c:v>
                </c:pt>
                <c:pt idx="2">
                  <c:v>2986.0814903727087</c:v>
                </c:pt>
                <c:pt idx="3">
                  <c:v>2400.1369484342704</c:v>
                </c:pt>
                <c:pt idx="4">
                  <c:v>2466.9223231865544</c:v>
                </c:pt>
                <c:pt idx="5">
                  <c:v>4489.6148370131205</c:v>
                </c:pt>
                <c:pt idx="6">
                  <c:v>4967.3754124315765</c:v>
                </c:pt>
                <c:pt idx="7">
                  <c:v>2037.673631484281</c:v>
                </c:pt>
                <c:pt idx="8">
                  <c:v>1700.6927003929254</c:v>
                </c:pt>
                <c:pt idx="9">
                  <c:v>2273.451116343334</c:v>
                </c:pt>
                <c:pt idx="10">
                  <c:v>1885.1179585743075</c:v>
                </c:pt>
                <c:pt idx="11">
                  <c:v>1923.7916743259914</c:v>
                </c:pt>
                <c:pt idx="12">
                  <c:v>3447.0504183524058</c:v>
                </c:pt>
                <c:pt idx="13">
                  <c:v>3674.1267096820034</c:v>
                </c:pt>
                <c:pt idx="14">
                  <c:v>2825.0409331434739</c:v>
                </c:pt>
                <c:pt idx="15">
                  <c:v>2388.2984846110289</c:v>
                </c:pt>
                <c:pt idx="16">
                  <c:v>3231.8482761978794</c:v>
                </c:pt>
                <c:pt idx="17">
                  <c:v>2578.4529675385184</c:v>
                </c:pt>
                <c:pt idx="18">
                  <c:v>2654.7857942468331</c:v>
                </c:pt>
                <c:pt idx="19">
                  <c:v>4849.5168551872393</c:v>
                </c:pt>
                <c:pt idx="20">
                  <c:v>5412.0757410785409</c:v>
                </c:pt>
                <c:pt idx="21">
                  <c:v>2825.0409331434739</c:v>
                </c:pt>
                <c:pt idx="22">
                  <c:v>2388.2984846110289</c:v>
                </c:pt>
                <c:pt idx="23">
                  <c:v>3231.8482761978794</c:v>
                </c:pt>
                <c:pt idx="24">
                  <c:v>2578.4529675385184</c:v>
                </c:pt>
                <c:pt idx="25">
                  <c:v>2654.7857942468331</c:v>
                </c:pt>
                <c:pt idx="26">
                  <c:v>4849.5168551872393</c:v>
                </c:pt>
                <c:pt idx="27">
                  <c:v>5412.0757410785409</c:v>
                </c:pt>
              </c:numCache>
            </c:numRef>
          </c:val>
          <c:extLst>
            <c:ext xmlns:c16="http://schemas.microsoft.com/office/drawing/2014/chart" uri="{C3380CC4-5D6E-409C-BE32-E72D297353CC}">
              <c16:uniqueId val="{00000001-1D8A-4F7F-9FD6-CC989A891F2C}"/>
            </c:ext>
          </c:extLst>
        </c:ser>
        <c:ser>
          <c:idx val="2"/>
          <c:order val="2"/>
          <c:tx>
            <c:strRef>
              <c:f>'3a Current cost (C)'!$I$31</c:f>
              <c:strCache>
                <c:ptCount val="1"/>
                <c:pt idx="0">
                  <c:v>Technology cost </c:v>
                </c:pt>
              </c:strCache>
            </c:strRef>
          </c:tx>
          <c:spPr>
            <a:solidFill>
              <a:srgbClr val="BC202E"/>
            </a:solidFill>
            <a:ln>
              <a:noFill/>
            </a:ln>
            <a:effectLst/>
          </c:spPr>
          <c:invertIfNegative val="0"/>
          <c:cat>
            <c:multiLvlStrRef>
              <c:f>'3a Current cost (C)'!$B$32:$F$59</c:f>
              <c:multiLvlStrCache>
                <c:ptCount val="28"/>
                <c:lvl>
                  <c:pt idx="0">
                    <c:v>2016 H2</c:v>
                  </c:pt>
                  <c:pt idx="1">
                    <c:v>2016 H2</c:v>
                  </c:pt>
                  <c:pt idx="2">
                    <c:v>2016 H2</c:v>
                  </c:pt>
                  <c:pt idx="3">
                    <c:v>2016 H2</c:v>
                  </c:pt>
                  <c:pt idx="4">
                    <c:v>2016 H2</c:v>
                  </c:pt>
                  <c:pt idx="5">
                    <c:v>2016 H2</c:v>
                  </c:pt>
                  <c:pt idx="6">
                    <c:v>2016 H2</c:v>
                  </c:pt>
                  <c:pt idx="7">
                    <c:v>2016 H2</c:v>
                  </c:pt>
                  <c:pt idx="8">
                    <c:v>2016 H2</c:v>
                  </c:pt>
                  <c:pt idx="9">
                    <c:v>2016 H2</c:v>
                  </c:pt>
                  <c:pt idx="10">
                    <c:v>2016 H2</c:v>
                  </c:pt>
                  <c:pt idx="11">
                    <c:v>2016 H2</c:v>
                  </c:pt>
                  <c:pt idx="12">
                    <c:v>2016 H2</c:v>
                  </c:pt>
                  <c:pt idx="13">
                    <c:v>2016 H2</c:v>
                  </c:pt>
                  <c:pt idx="14">
                    <c:v>2016 H2</c:v>
                  </c:pt>
                  <c:pt idx="15">
                    <c:v>2016 H2</c:v>
                  </c:pt>
                  <c:pt idx="16">
                    <c:v>2016 H2</c:v>
                  </c:pt>
                  <c:pt idx="17">
                    <c:v>2016 H2</c:v>
                  </c:pt>
                  <c:pt idx="18">
                    <c:v>2016 H2</c:v>
                  </c:pt>
                  <c:pt idx="19">
                    <c:v>2016 H2</c:v>
                  </c:pt>
                  <c:pt idx="20">
                    <c:v>2016 H2</c:v>
                  </c:pt>
                  <c:pt idx="21">
                    <c:v>2016 H2</c:v>
                  </c:pt>
                  <c:pt idx="22">
                    <c:v>2016 H2</c:v>
                  </c:pt>
                  <c:pt idx="23">
                    <c:v>2016 H2</c:v>
                  </c:pt>
                  <c:pt idx="24">
                    <c:v>2016 H2</c:v>
                  </c:pt>
                  <c:pt idx="25">
                    <c:v>2016 H2</c:v>
                  </c:pt>
                  <c:pt idx="26">
                    <c:v>2016 H2</c:v>
                  </c:pt>
                  <c:pt idx="27">
                    <c:v>2016 H2</c:v>
                  </c:pt>
                </c:lvl>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BP2</c:v>
                  </c:pt>
                  <c:pt idx="7">
                    <c:v>CC</c:v>
                  </c:pt>
                  <c:pt idx="14">
                    <c:v>IT2</c:v>
                  </c:pt>
                  <c:pt idx="21">
                    <c:v>KP2</c:v>
                  </c:pt>
                </c:lvl>
              </c:multiLvlStrCache>
            </c:multiLvlStrRef>
          </c:cat>
          <c:val>
            <c:numRef>
              <c:f>'3a Current cost (C)'!$I$32:$I$59</c:f>
              <c:numCache>
                <c:formatCode>_(* #,##0_);_(* \(#,##0\);_(* "-"??_);_(@_)</c:formatCode>
                <c:ptCount val="28"/>
                <c:pt idx="0">
                  <c:v>1760.4429649227841</c:v>
                </c:pt>
                <c:pt idx="1">
                  <c:v>1619.6075277289615</c:v>
                </c:pt>
                <c:pt idx="2">
                  <c:v>2112.5315579073408</c:v>
                </c:pt>
                <c:pt idx="3">
                  <c:v>1619.6075277289615</c:v>
                </c:pt>
                <c:pt idx="4">
                  <c:v>1672.4208166766448</c:v>
                </c:pt>
                <c:pt idx="5">
                  <c:v>2250</c:v>
                </c:pt>
                <c:pt idx="6">
                  <c:v>2500</c:v>
                </c:pt>
                <c:pt idx="7">
                  <c:v>1760.4429649227841</c:v>
                </c:pt>
                <c:pt idx="8">
                  <c:v>1619.6075277289615</c:v>
                </c:pt>
                <c:pt idx="9">
                  <c:v>2112.5315579073408</c:v>
                </c:pt>
                <c:pt idx="10">
                  <c:v>1619.6075277289615</c:v>
                </c:pt>
                <c:pt idx="11">
                  <c:v>1672.4208166766448</c:v>
                </c:pt>
                <c:pt idx="12">
                  <c:v>2250</c:v>
                </c:pt>
                <c:pt idx="13">
                  <c:v>2500</c:v>
                </c:pt>
                <c:pt idx="14">
                  <c:v>1760.4429649227841</c:v>
                </c:pt>
                <c:pt idx="15">
                  <c:v>1619.6075277289615</c:v>
                </c:pt>
                <c:pt idx="16">
                  <c:v>2112.5315579073408</c:v>
                </c:pt>
                <c:pt idx="17">
                  <c:v>1619.6075277289615</c:v>
                </c:pt>
                <c:pt idx="18">
                  <c:v>1672.4208166766448</c:v>
                </c:pt>
                <c:pt idx="19">
                  <c:v>2250</c:v>
                </c:pt>
                <c:pt idx="20">
                  <c:v>2500</c:v>
                </c:pt>
                <c:pt idx="21">
                  <c:v>1760.4429649227841</c:v>
                </c:pt>
                <c:pt idx="22">
                  <c:v>1619.6075277289615</c:v>
                </c:pt>
                <c:pt idx="23">
                  <c:v>2112.5315579073408</c:v>
                </c:pt>
                <c:pt idx="24">
                  <c:v>1619.6075277289615</c:v>
                </c:pt>
                <c:pt idx="25">
                  <c:v>1672.4208166766448</c:v>
                </c:pt>
                <c:pt idx="26">
                  <c:v>2250</c:v>
                </c:pt>
                <c:pt idx="27">
                  <c:v>2500</c:v>
                </c:pt>
              </c:numCache>
            </c:numRef>
          </c:val>
          <c:extLst>
            <c:ext xmlns:c16="http://schemas.microsoft.com/office/drawing/2014/chart" uri="{C3380CC4-5D6E-409C-BE32-E72D297353CC}">
              <c16:uniqueId val="{00000002-1D8A-4F7F-9FD6-CC989A891F2C}"/>
            </c:ext>
          </c:extLst>
        </c:ser>
        <c:ser>
          <c:idx val="3"/>
          <c:order val="3"/>
          <c:tx>
            <c:strRef>
              <c:f>'3a Current cost (C)'!$J$31</c:f>
              <c:strCache>
                <c:ptCount val="1"/>
                <c:pt idx="0">
                  <c:v>Other direct expenses  </c:v>
                </c:pt>
              </c:strCache>
            </c:strRef>
          </c:tx>
          <c:spPr>
            <a:solidFill>
              <a:srgbClr val="BFBFBF"/>
            </a:solidFill>
            <a:ln>
              <a:noFill/>
            </a:ln>
            <a:effectLst/>
          </c:spPr>
          <c:invertIfNegative val="0"/>
          <c:cat>
            <c:multiLvlStrRef>
              <c:f>'3a Current cost (C)'!$B$32:$F$59</c:f>
              <c:multiLvlStrCache>
                <c:ptCount val="28"/>
                <c:lvl>
                  <c:pt idx="0">
                    <c:v>2016 H2</c:v>
                  </c:pt>
                  <c:pt idx="1">
                    <c:v>2016 H2</c:v>
                  </c:pt>
                  <c:pt idx="2">
                    <c:v>2016 H2</c:v>
                  </c:pt>
                  <c:pt idx="3">
                    <c:v>2016 H2</c:v>
                  </c:pt>
                  <c:pt idx="4">
                    <c:v>2016 H2</c:v>
                  </c:pt>
                  <c:pt idx="5">
                    <c:v>2016 H2</c:v>
                  </c:pt>
                  <c:pt idx="6">
                    <c:v>2016 H2</c:v>
                  </c:pt>
                  <c:pt idx="7">
                    <c:v>2016 H2</c:v>
                  </c:pt>
                  <c:pt idx="8">
                    <c:v>2016 H2</c:v>
                  </c:pt>
                  <c:pt idx="9">
                    <c:v>2016 H2</c:v>
                  </c:pt>
                  <c:pt idx="10">
                    <c:v>2016 H2</c:v>
                  </c:pt>
                  <c:pt idx="11">
                    <c:v>2016 H2</c:v>
                  </c:pt>
                  <c:pt idx="12">
                    <c:v>2016 H2</c:v>
                  </c:pt>
                  <c:pt idx="13">
                    <c:v>2016 H2</c:v>
                  </c:pt>
                  <c:pt idx="14">
                    <c:v>2016 H2</c:v>
                  </c:pt>
                  <c:pt idx="15">
                    <c:v>2016 H2</c:v>
                  </c:pt>
                  <c:pt idx="16">
                    <c:v>2016 H2</c:v>
                  </c:pt>
                  <c:pt idx="17">
                    <c:v>2016 H2</c:v>
                  </c:pt>
                  <c:pt idx="18">
                    <c:v>2016 H2</c:v>
                  </c:pt>
                  <c:pt idx="19">
                    <c:v>2016 H2</c:v>
                  </c:pt>
                  <c:pt idx="20">
                    <c:v>2016 H2</c:v>
                  </c:pt>
                  <c:pt idx="21">
                    <c:v>2016 H2</c:v>
                  </c:pt>
                  <c:pt idx="22">
                    <c:v>2016 H2</c:v>
                  </c:pt>
                  <c:pt idx="23">
                    <c:v>2016 H2</c:v>
                  </c:pt>
                  <c:pt idx="24">
                    <c:v>2016 H2</c:v>
                  </c:pt>
                  <c:pt idx="25">
                    <c:v>2016 H2</c:v>
                  </c:pt>
                  <c:pt idx="26">
                    <c:v>2016 H2</c:v>
                  </c:pt>
                  <c:pt idx="27">
                    <c:v>2016 H2</c:v>
                  </c:pt>
                </c:lvl>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BP2</c:v>
                  </c:pt>
                  <c:pt idx="7">
                    <c:v>CC</c:v>
                  </c:pt>
                  <c:pt idx="14">
                    <c:v>IT2</c:v>
                  </c:pt>
                  <c:pt idx="21">
                    <c:v>KP2</c:v>
                  </c:pt>
                </c:lvl>
              </c:multiLvlStrCache>
            </c:multiLvlStrRef>
          </c:cat>
          <c:val>
            <c:numRef>
              <c:f>'3a Current cost (C)'!$J$32:$J$59</c:f>
              <c:numCache>
                <c:formatCode>_(* #,##0_);_(* \(#,##0\);_(* "-"??_);_(@_)</c:formatCode>
                <c:ptCount val="28"/>
                <c:pt idx="0">
                  <c:v>988.87293537323524</c:v>
                </c:pt>
                <c:pt idx="1">
                  <c:v>890.06030530807891</c:v>
                </c:pt>
                <c:pt idx="2">
                  <c:v>1050.8007290788912</c:v>
                </c:pt>
                <c:pt idx="3">
                  <c:v>910.3677493511924</c:v>
                </c:pt>
                <c:pt idx="4">
                  <c:v>911.55987981787268</c:v>
                </c:pt>
                <c:pt idx="5">
                  <c:v>1472.2662281141963</c:v>
                </c:pt>
                <c:pt idx="6">
                  <c:v>2235.5165043284387</c:v>
                </c:pt>
                <c:pt idx="7">
                  <c:v>763.89802408039691</c:v>
                </c:pt>
                <c:pt idx="8">
                  <c:v>684.53601554251679</c:v>
                </c:pt>
                <c:pt idx="9">
                  <c:v>815.42556042963201</c:v>
                </c:pt>
                <c:pt idx="10">
                  <c:v>704.15039863946333</c:v>
                </c:pt>
                <c:pt idx="11">
                  <c:v>703.64418524066218</c:v>
                </c:pt>
                <c:pt idx="12">
                  <c:v>1070.0073632460897</c:v>
                </c:pt>
                <c:pt idx="13">
                  <c:v>1724.1862713280077</c:v>
                </c:pt>
                <c:pt idx="14">
                  <c:v>1275.3800290541367</c:v>
                </c:pt>
                <c:pt idx="15">
                  <c:v>1179.2326480453225</c:v>
                </c:pt>
                <c:pt idx="16">
                  <c:v>1313.0124073673487</c:v>
                </c:pt>
                <c:pt idx="17">
                  <c:v>1203.5729806410593</c:v>
                </c:pt>
                <c:pt idx="18">
                  <c:v>1184.5004278171568</c:v>
                </c:pt>
                <c:pt idx="19">
                  <c:v>1660.1008209422282</c:v>
                </c:pt>
                <c:pt idx="20">
                  <c:v>2033.6077954572991</c:v>
                </c:pt>
                <c:pt idx="21">
                  <c:v>1398.6876409945298</c:v>
                </c:pt>
                <c:pt idx="22">
                  <c:v>1287.0010900176835</c:v>
                </c:pt>
                <c:pt idx="23">
                  <c:v>1466.2907962771772</c:v>
                </c:pt>
                <c:pt idx="24">
                  <c:v>1303.7785369484784</c:v>
                </c:pt>
                <c:pt idx="25">
                  <c:v>1321.0831837448818</c:v>
                </c:pt>
                <c:pt idx="26">
                  <c:v>1993.3491397573866</c:v>
                </c:pt>
                <c:pt idx="27">
                  <c:v>2798.9925373239571</c:v>
                </c:pt>
              </c:numCache>
            </c:numRef>
          </c:val>
          <c:extLst>
            <c:ext xmlns:c16="http://schemas.microsoft.com/office/drawing/2014/chart" uri="{C3380CC4-5D6E-409C-BE32-E72D297353CC}">
              <c16:uniqueId val="{00000003-1D8A-4F7F-9FD6-CC989A891F2C}"/>
            </c:ext>
          </c:extLst>
        </c:ser>
        <c:ser>
          <c:idx val="4"/>
          <c:order val="4"/>
          <c:tx>
            <c:strRef>
              <c:f>'3a Current cost (C)'!$K$31</c:f>
              <c:strCache>
                <c:ptCount val="1"/>
                <c:pt idx="0">
                  <c:v>Total Operating cost  </c:v>
                </c:pt>
              </c:strCache>
            </c:strRef>
          </c:tx>
          <c:spPr>
            <a:no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'3a Current cost (C)'!$B$32:$F$59</c:f>
              <c:multiLvlStrCache>
                <c:ptCount val="28"/>
                <c:lvl>
                  <c:pt idx="0">
                    <c:v>2016 H2</c:v>
                  </c:pt>
                  <c:pt idx="1">
                    <c:v>2016 H2</c:v>
                  </c:pt>
                  <c:pt idx="2">
                    <c:v>2016 H2</c:v>
                  </c:pt>
                  <c:pt idx="3">
                    <c:v>2016 H2</c:v>
                  </c:pt>
                  <c:pt idx="4">
                    <c:v>2016 H2</c:v>
                  </c:pt>
                  <c:pt idx="5">
                    <c:v>2016 H2</c:v>
                  </c:pt>
                  <c:pt idx="6">
                    <c:v>2016 H2</c:v>
                  </c:pt>
                  <c:pt idx="7">
                    <c:v>2016 H2</c:v>
                  </c:pt>
                  <c:pt idx="8">
                    <c:v>2016 H2</c:v>
                  </c:pt>
                  <c:pt idx="9">
                    <c:v>2016 H2</c:v>
                  </c:pt>
                  <c:pt idx="10">
                    <c:v>2016 H2</c:v>
                  </c:pt>
                  <c:pt idx="11">
                    <c:v>2016 H2</c:v>
                  </c:pt>
                  <c:pt idx="12">
                    <c:v>2016 H2</c:v>
                  </c:pt>
                  <c:pt idx="13">
                    <c:v>2016 H2</c:v>
                  </c:pt>
                  <c:pt idx="14">
                    <c:v>2016 H2</c:v>
                  </c:pt>
                  <c:pt idx="15">
                    <c:v>2016 H2</c:v>
                  </c:pt>
                  <c:pt idx="16">
                    <c:v>2016 H2</c:v>
                  </c:pt>
                  <c:pt idx="17">
                    <c:v>2016 H2</c:v>
                  </c:pt>
                  <c:pt idx="18">
                    <c:v>2016 H2</c:v>
                  </c:pt>
                  <c:pt idx="19">
                    <c:v>2016 H2</c:v>
                  </c:pt>
                  <c:pt idx="20">
                    <c:v>2016 H2</c:v>
                  </c:pt>
                  <c:pt idx="21">
                    <c:v>2016 H2</c:v>
                  </c:pt>
                  <c:pt idx="22">
                    <c:v>2016 H2</c:v>
                  </c:pt>
                  <c:pt idx="23">
                    <c:v>2016 H2</c:v>
                  </c:pt>
                  <c:pt idx="24">
                    <c:v>2016 H2</c:v>
                  </c:pt>
                  <c:pt idx="25">
                    <c:v>2016 H2</c:v>
                  </c:pt>
                  <c:pt idx="26">
                    <c:v>2016 H2</c:v>
                  </c:pt>
                  <c:pt idx="27">
                    <c:v>2016 H2</c:v>
                  </c:pt>
                </c:lvl>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BP2</c:v>
                  </c:pt>
                  <c:pt idx="7">
                    <c:v>CC</c:v>
                  </c:pt>
                  <c:pt idx="14">
                    <c:v>IT2</c:v>
                  </c:pt>
                  <c:pt idx="21">
                    <c:v>KP2</c:v>
                  </c:pt>
                </c:lvl>
              </c:multiLvlStrCache>
            </c:multiLvlStrRef>
          </c:cat>
          <c:val>
            <c:numRef>
              <c:f>'3a Current cost (C)'!$K$32:$K$59</c:f>
              <c:numCache>
                <c:formatCode>_(* #,##0_);_(* \(#,##0\);_(* "-"??_);_(@_)</c:formatCode>
                <c:ptCount val="28"/>
                <c:pt idx="0">
                  <c:v>14126.756219617644</c:v>
                </c:pt>
                <c:pt idx="1">
                  <c:v>12715.14721868684</c:v>
                </c:pt>
                <c:pt idx="2">
                  <c:v>15011.4389868413</c:v>
                </c:pt>
                <c:pt idx="3">
                  <c:v>13005.253562159889</c:v>
                </c:pt>
                <c:pt idx="4">
                  <c:v>13022.283997398179</c:v>
                </c:pt>
                <c:pt idx="5">
                  <c:v>21032.374687345658</c:v>
                </c:pt>
                <c:pt idx="6">
                  <c:v>31935.950061834836</c:v>
                </c:pt>
                <c:pt idx="7">
                  <c:v>10912.82891543424</c:v>
                </c:pt>
                <c:pt idx="8">
                  <c:v>9779.0859363216659</c:v>
                </c:pt>
                <c:pt idx="9">
                  <c:v>11648.93657756617</c:v>
                </c:pt>
                <c:pt idx="10">
                  <c:v>10059.291409135189</c:v>
                </c:pt>
                <c:pt idx="11">
                  <c:v>10052.059789152316</c:v>
                </c:pt>
                <c:pt idx="12">
                  <c:v>15285.819474944134</c:v>
                </c:pt>
                <c:pt idx="13">
                  <c:v>24631.23244754296</c:v>
                </c:pt>
                <c:pt idx="14">
                  <c:v>18219.714700773377</c:v>
                </c:pt>
                <c:pt idx="15">
                  <c:v>16846.180686361746</c:v>
                </c:pt>
                <c:pt idx="16">
                  <c:v>18757.320105247833</c:v>
                </c:pt>
                <c:pt idx="17">
                  <c:v>17193.899723443701</c:v>
                </c:pt>
                <c:pt idx="18">
                  <c:v>16921.434683102238</c:v>
                </c:pt>
                <c:pt idx="19">
                  <c:v>23715.7260134604</c:v>
                </c:pt>
                <c:pt idx="20">
                  <c:v>40672.155909145979</c:v>
                </c:pt>
                <c:pt idx="21">
                  <c:v>19981.252014207563</c:v>
                </c:pt>
                <c:pt idx="22">
                  <c:v>18385.729857395472</c:v>
                </c:pt>
                <c:pt idx="23">
                  <c:v>20947.011375388243</c:v>
                </c:pt>
                <c:pt idx="24">
                  <c:v>18625.407670692544</c:v>
                </c:pt>
                <c:pt idx="25">
                  <c:v>18872.616910641165</c:v>
                </c:pt>
                <c:pt idx="26">
                  <c:v>28476.416282248374</c:v>
                </c:pt>
                <c:pt idx="27">
                  <c:v>39985.607676056527</c:v>
                </c:pt>
              </c:numCache>
            </c:numRef>
          </c:val>
          <c:extLst>
            <c:ext xmlns:c16="http://schemas.microsoft.com/office/drawing/2014/chart" uri="{C3380CC4-5D6E-409C-BE32-E72D297353CC}">
              <c16:uniqueId val="{00000004-1D8A-4F7F-9FD6-CC989A891F2C}"/>
            </c:ext>
          </c:extLst>
        </c:ser>
        <c:dLbls>
          <c:showLegendKey val="0"/>
          <c:showVal val="0"/>
          <c:showCatName val="0"/>
          <c:showSerName val="0"/>
          <c:showPercent val="0"/>
          <c:showBubbleSize val="0"/>
        </c:dLbls>
        <c:gapWidth val="50"/>
        <c:overlap val="100"/>
        <c:axId val="233276520"/>
        <c:axId val="233269464"/>
      </c:barChart>
      <c:catAx>
        <c:axId val="23327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9464"/>
        <c:crosses val="autoZero"/>
        <c:auto val="1"/>
        <c:lblAlgn val="ctr"/>
        <c:lblOffset val="100"/>
        <c:noMultiLvlLbl val="0"/>
      </c:catAx>
      <c:valAx>
        <c:axId val="233269464"/>
        <c:scaling>
          <c:orientation val="minMax"/>
        </c:scaling>
        <c:delete val="0"/>
        <c:axPos val="l"/>
        <c:numFmt formatCode="_(* #,##0_);_(* \(#,##0\);_(* &quot;-&quot;??_);_(@_)" sourceLinked="1"/>
        <c:majorTickMark val="out"/>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6520"/>
        <c:crosses val="autoZero"/>
        <c:crossBetween val="between"/>
      </c:valAx>
      <c:spPr>
        <a:noFill/>
        <a:ln>
          <a:noFill/>
        </a:ln>
        <a:effectLst/>
      </c:spPr>
    </c:plotArea>
    <c:legend>
      <c:legendPos val="t"/>
      <c:layout>
        <c:manualLayout>
          <c:xMode val="edge"/>
          <c:yMode val="edge"/>
          <c:x val="0.1017957784203313"/>
          <c:y val="3.1891144892101625E-2"/>
          <c:w val="0.39598180833338142"/>
          <c:h val="0.136524323037447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2016.xlsx]4a Historical cost (C)!PivotTable5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dLbl>
          <c:idx val="0"/>
          <c:layout>
            <c:manualLayout>
              <c:x val="0"/>
              <c:y val="-6.9444444444444531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dLbl>
          <c:idx val="0"/>
          <c:layout>
            <c:manualLayout>
              <c:x val="0"/>
              <c:y val="-7.870370370370374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dLbl>
          <c:idx val="0"/>
          <c:layout>
            <c:manualLayout>
              <c:x val="0"/>
              <c:y val="-6.944444444444444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dLbl>
          <c:idx val="0"/>
          <c:layout>
            <c:manualLayout>
              <c:x val="0"/>
              <c:y val="-7.407407407407409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dLbl>
          <c:idx val="0"/>
          <c:layout>
            <c:manualLayout>
              <c:x val="-6.9951498912107313E-17"/>
              <c:y val="-6.0185185185185182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dLbl>
          <c:idx val="0"/>
          <c:layout>
            <c:manualLayout>
              <c:x val="-6.9951498912107313E-17"/>
              <c:y val="-6.4814814814814853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solidFill>
          <a:ln>
            <a:noFill/>
          </a:ln>
          <a:effectLst/>
        </c:spPr>
        <c:dLbl>
          <c:idx val="0"/>
          <c:layout>
            <c:manualLayout>
              <c:x val="0"/>
              <c:y val="-6.481481481481482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2"/>
          </a:solidFill>
          <a:ln>
            <a:noFill/>
          </a:ln>
          <a:effectLst/>
        </c:spPr>
        <c:dLbl>
          <c:idx val="0"/>
          <c:layout>
            <c:manualLayout>
              <c:x val="-3.6094743930237424E-17"/>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dLbl>
          <c:idx val="0"/>
          <c:layout>
            <c:manualLayout>
              <c:x val="-7.2189487860474849E-17"/>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c:spPr>
        <c:dLbl>
          <c:idx val="0"/>
          <c:layout>
            <c:manualLayout>
              <c:x val="-7.2189487860474849E-17"/>
              <c:y val="-5.5555555555555552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dLbl>
          <c:idx val="0"/>
          <c:layout>
            <c:manualLayout>
              <c:x val="0"/>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dLbl>
          <c:idx val="0"/>
          <c:layout>
            <c:manualLayout>
              <c:x val="0"/>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dLbl>
          <c:idx val="0"/>
          <c:layout>
            <c:manualLayout>
              <c:x val="0"/>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solidFill>
          <a:ln>
            <a:noFill/>
          </a:ln>
          <a:effectLst/>
        </c:spPr>
        <c:dLbl>
          <c:idx val="0"/>
          <c:layout>
            <c:manualLayout>
              <c:x val="0"/>
              <c:y val="-4.6296296296296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dLbl>
          <c:idx val="0"/>
          <c:layout>
            <c:manualLayout>
              <c:x val="0"/>
              <c:y val="-4.629629629629633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2"/>
          </a:solidFill>
          <a:ln>
            <a:noFill/>
          </a:ln>
          <a:effectLst/>
        </c:spPr>
        <c:dLbl>
          <c:idx val="0"/>
          <c:layout>
            <c:manualLayout>
              <c:x val="-1.443789757209497E-16"/>
              <c:y val="-5.5555555555555552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solidFill>
          <a:ln>
            <a:noFill/>
          </a:ln>
          <a:effectLst/>
        </c:spPr>
        <c:dLbl>
          <c:idx val="0"/>
          <c:layout>
            <c:manualLayout>
              <c:x val="-7.9349840785756407E-17"/>
              <c:y val="-4.629629629629629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2"/>
          </a:solidFill>
          <a:ln>
            <a:noFill/>
          </a:ln>
          <a:effectLst/>
        </c:spPr>
        <c:dLbl>
          <c:idx val="0"/>
          <c:layout>
            <c:manualLayout>
              <c:x val="-3.9674920392878203E-17"/>
              <c:y val="-4.166666666666666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2"/>
          </a:solidFill>
          <a:ln>
            <a:noFill/>
          </a:ln>
          <a:effectLst/>
        </c:spPr>
        <c:dLbl>
          <c:idx val="0"/>
          <c:layout>
            <c:manualLayout>
              <c:x val="-1.0820557832985171E-3"/>
              <c:y val="-6.4814814814814853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2"/>
          </a:solidFill>
          <a:ln>
            <a:noFill/>
          </a:ln>
          <a:effectLst/>
        </c:spPr>
        <c:dLbl>
          <c:idx val="0"/>
          <c:layout>
            <c:manualLayout>
              <c:x val="-9.9187300982195508E-18"/>
              <c:y val="-4.166666666666666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2"/>
          </a:solidFill>
          <a:ln>
            <a:noFill/>
          </a:ln>
          <a:effectLst/>
        </c:spPr>
        <c:dLbl>
          <c:idx val="0"/>
          <c:layout>
            <c:manualLayout>
              <c:x val="0"/>
              <c:y val="-5.0925925925925972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dLbl>
          <c:idx val="0"/>
          <c:layout>
            <c:manualLayout>
              <c:x val="-1.1902613616283331E-2"/>
              <c:y val="1.38888888888888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c:spPr>
        <c:dLbl>
          <c:idx val="0"/>
          <c:layout>
            <c:manualLayout>
              <c:x val="0"/>
              <c:y val="-4.166666666666666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dLbl>
          <c:idx val="0"/>
          <c:layout>
            <c:manualLayout>
              <c:x val="0"/>
              <c:y val="-4.6296296296296294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dLbl>
          <c:idx val="0"/>
          <c:layout>
            <c:manualLayout>
              <c:x val="-9.7378464899169096E-18"/>
              <c:y val="-3.970587775522493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dLbl>
          <c:idx val="0"/>
          <c:layout>
            <c:manualLayout>
              <c:x val="-1.9475692979833819E-17"/>
              <c:y val="-3.529411356019987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dLbl>
          <c:idx val="0"/>
          <c:layout>
            <c:manualLayout>
              <c:x val="0"/>
              <c:y val="-4.4117641950249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dLbl>
          <c:idx val="0"/>
          <c:layout>
            <c:manualLayout>
              <c:x val="0"/>
              <c:y val="-3.97058777552249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dLbl>
          <c:idx val="0"/>
          <c:layout>
            <c:manualLayout>
              <c:x val="0"/>
              <c:y val="-3.529411356019999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dLbl>
          <c:idx val="0"/>
          <c:layout>
            <c:manualLayout>
              <c:x val="0"/>
              <c:y val="-4.411764195024993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dLbl>
          <c:idx val="0"/>
          <c:layout>
            <c:manualLayout>
              <c:x val="-7.7902771919335277E-17"/>
              <c:y val="-3.970587775522490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dLbl>
          <c:idx val="0"/>
          <c:layout>
            <c:manualLayout>
              <c:x val="-7.7902771919335277E-17"/>
              <c:y val="-3.529411356019999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dLbl>
          <c:idx val="0"/>
          <c:layout>
            <c:manualLayout>
              <c:x val="0"/>
              <c:y val="-4.4117641950249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dLbl>
          <c:idx val="0"/>
          <c:layout>
            <c:manualLayout>
              <c:x val="0"/>
              <c:y val="-4.41176419502498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dLbl>
          <c:idx val="0"/>
          <c:layout>
            <c:manualLayout>
              <c:x val="0"/>
              <c:y val="-4.4117641950249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dLbl>
          <c:idx val="0"/>
          <c:layout>
            <c:manualLayout>
              <c:x val="1.0623227980746026E-3"/>
              <c:y val="-4.4117641950249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dLbl>
          <c:idx val="0"/>
          <c:layout>
            <c:manualLayout>
              <c:x val="7.7902771919335277E-17"/>
              <c:y val="-4.411764195024991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dLbl>
          <c:idx val="0"/>
          <c:layout>
            <c:manualLayout>
              <c:x val="0"/>
              <c:y val="-4.8529406145274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dLbl>
          <c:idx val="0"/>
          <c:layout>
            <c:manualLayout>
              <c:x val="0"/>
              <c:y val="-4.411764195024989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dLbl>
          <c:idx val="0"/>
          <c:layout>
            <c:manualLayout>
              <c:x val="-1.5580554383867055E-16"/>
              <c:y val="-4.8529406145274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dLbl>
          <c:idx val="0"/>
          <c:layout>
            <c:manualLayout>
              <c:x val="0"/>
              <c:y val="-4.85294061452748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dLbl>
          <c:idx val="0"/>
          <c:layout>
            <c:manualLayout>
              <c:x val="0"/>
              <c:y val="-6.176469873034984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dLbl>
          <c:idx val="0"/>
          <c:layout>
            <c:manualLayout>
              <c:x val="0"/>
              <c:y val="-3.6386964132658399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dLbl>
          <c:idx val="0"/>
          <c:layout>
            <c:manualLayout>
              <c:x val="-4.0254238388711411E-18"/>
              <c:y val="-5.030487201065012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dLbl>
          <c:idx val="0"/>
          <c:layout>
            <c:manualLayout>
              <c:x val="-8.0508476777422822E-18"/>
              <c:y val="-5.030487201065008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dLbl>
          <c:idx val="0"/>
          <c:layout>
            <c:manualLayout>
              <c:x val="8.782844380168923E-4"/>
              <c:y val="-6.402438255900916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dLbl>
          <c:idx val="0"/>
          <c:layout>
            <c:manualLayout>
              <c:x val="-3.2203390710969129E-17"/>
              <c:y val="-5.030487201065008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dLbl>
          <c:idx val="0"/>
          <c:layout>
            <c:manualLayout>
              <c:x val="0"/>
              <c:y val="-4.573170182786371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dLbl>
          <c:idx val="0"/>
          <c:layout>
            <c:manualLayout>
              <c:x val="-3.2203390710969129E-17"/>
              <c:y val="-3.658536146229097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dLbl>
          <c:idx val="0"/>
          <c:layout>
            <c:manualLayout>
              <c:x val="8.8158605522446179E-4"/>
              <c:y val="-3.579230458405713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dLbl>
          <c:idx val="0"/>
          <c:layout>
            <c:manualLayout>
              <c:x val="0"/>
              <c:y val="-3.579230458405721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dLbl>
          <c:idx val="0"/>
          <c:layout>
            <c:manualLayout>
              <c:x val="-6.4648897220218846E-17"/>
              <c:y val="-3.131826651104999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dLbl>
          <c:idx val="0"/>
          <c:layout>
            <c:manualLayout>
              <c:x val="0"/>
              <c:y val="-3.579230458405713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dLbl>
          <c:idx val="0"/>
          <c:layout>
            <c:manualLayout>
              <c:x val="0"/>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dLbl>
          <c:idx val="0"/>
          <c:layout>
            <c:manualLayout>
              <c:x val="0"/>
              <c:y val="-3.57923045840571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dLbl>
          <c:idx val="0"/>
          <c:layout>
            <c:manualLayout>
              <c:x val="0"/>
              <c:y val="-3.57923045840571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dLbl>
          <c:idx val="0"/>
          <c:layout>
            <c:manualLayout>
              <c:x val="0"/>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dLbl>
          <c:idx val="0"/>
          <c:layout>
            <c:manualLayout>
              <c:x val="0"/>
              <c:y val="-3.57923045840571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dLbl>
          <c:idx val="0"/>
          <c:layout>
            <c:manualLayout>
              <c:x val="0"/>
              <c:y val="-3.131826651104999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dLbl>
          <c:idx val="0"/>
          <c:layout>
            <c:manualLayout>
              <c:x val="-6.4648897220218846E-17"/>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dLbl>
          <c:idx val="0"/>
          <c:layout>
            <c:manualLayout>
              <c:x val="0"/>
              <c:y val="-4.47403807300713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dLbl>
          <c:idx val="0"/>
          <c:layout>
            <c:manualLayout>
              <c:x val="0"/>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dLbl>
          <c:idx val="0"/>
          <c:layout>
            <c:manualLayout>
              <c:x val="-1.2929779444043769E-16"/>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dLbl>
          <c:idx val="0"/>
          <c:layout>
            <c:manualLayout>
              <c:x val="0"/>
              <c:y val="-2.68442284380428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dLbl>
          <c:idx val="0"/>
          <c:layout>
            <c:manualLayout>
              <c:x val="0"/>
              <c:y val="-3.579230458405713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dLbl>
          <c:idx val="0"/>
          <c:layout>
            <c:manualLayout>
              <c:x val="0"/>
              <c:y val="-4.474038073007145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dLbl>
          <c:idx val="0"/>
          <c:layout>
            <c:manualLayout>
              <c:x val="0"/>
              <c:y val="-4.026634265706431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dLbl>
          <c:idx val="0"/>
          <c:layout>
            <c:manualLayout>
              <c:x val="0"/>
              <c:y val="-4.026634265706427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dLbl>
          <c:idx val="0"/>
          <c:layout>
            <c:manualLayout>
              <c:x val="0"/>
              <c:y val="-3.131826651104999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dLbl>
          <c:idx val="0"/>
          <c:layout>
            <c:manualLayout>
              <c:x val="0"/>
              <c:y val="-2.684422843804287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1976968529599149E-2"/>
          <c:y val="0.18879419037349057"/>
          <c:w val="0.93880397482908995"/>
          <c:h val="0.35948089822105572"/>
        </c:manualLayout>
      </c:layout>
      <c:barChart>
        <c:barDir val="col"/>
        <c:grouping val="clustered"/>
        <c:varyColors val="0"/>
        <c:ser>
          <c:idx val="0"/>
          <c:order val="0"/>
          <c:tx>
            <c:strRef>
              <c:f>'4a Historical cost (C)'!$F$26:$F$27</c:f>
              <c:strCache>
                <c:ptCount val="1"/>
                <c:pt idx="0">
                  <c:v>2016 H2   </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154D-4422-BD24-504E883A94D8}"/>
              </c:ext>
            </c:extLst>
          </c:dPt>
          <c:dPt>
            <c:idx val="1"/>
            <c:invertIfNegative val="0"/>
            <c:bubble3D val="0"/>
            <c:extLst>
              <c:ext xmlns:c16="http://schemas.microsoft.com/office/drawing/2014/chart" uri="{C3380CC4-5D6E-409C-BE32-E72D297353CC}">
                <c16:uniqueId val="{00000001-154D-4422-BD24-504E883A94D8}"/>
              </c:ext>
            </c:extLst>
          </c:dPt>
          <c:dPt>
            <c:idx val="2"/>
            <c:invertIfNegative val="0"/>
            <c:bubble3D val="0"/>
            <c:extLst>
              <c:ext xmlns:c16="http://schemas.microsoft.com/office/drawing/2014/chart" uri="{C3380CC4-5D6E-409C-BE32-E72D297353CC}">
                <c16:uniqueId val="{00000002-154D-4422-BD24-504E883A94D8}"/>
              </c:ext>
            </c:extLst>
          </c:dPt>
          <c:dPt>
            <c:idx val="3"/>
            <c:invertIfNegative val="0"/>
            <c:bubble3D val="0"/>
            <c:extLst>
              <c:ext xmlns:c16="http://schemas.microsoft.com/office/drawing/2014/chart" uri="{C3380CC4-5D6E-409C-BE32-E72D297353CC}">
                <c16:uniqueId val="{00000003-154D-4422-BD24-504E883A94D8}"/>
              </c:ext>
            </c:extLst>
          </c:dPt>
          <c:dPt>
            <c:idx val="4"/>
            <c:invertIfNegative val="0"/>
            <c:bubble3D val="0"/>
            <c:extLst>
              <c:ext xmlns:c16="http://schemas.microsoft.com/office/drawing/2014/chart" uri="{C3380CC4-5D6E-409C-BE32-E72D297353CC}">
                <c16:uniqueId val="{00000004-154D-4422-BD24-504E883A94D8}"/>
              </c:ext>
            </c:extLst>
          </c:dPt>
          <c:dPt>
            <c:idx val="7"/>
            <c:invertIfNegative val="0"/>
            <c:bubble3D val="0"/>
            <c:extLst>
              <c:ext xmlns:c16="http://schemas.microsoft.com/office/drawing/2014/chart" uri="{C3380CC4-5D6E-409C-BE32-E72D297353CC}">
                <c16:uniqueId val="{00000005-154D-4422-BD24-504E883A94D8}"/>
              </c:ext>
            </c:extLst>
          </c:dPt>
          <c:dPt>
            <c:idx val="8"/>
            <c:invertIfNegative val="0"/>
            <c:bubble3D val="0"/>
            <c:extLst>
              <c:ext xmlns:c16="http://schemas.microsoft.com/office/drawing/2014/chart" uri="{C3380CC4-5D6E-409C-BE32-E72D297353CC}">
                <c16:uniqueId val="{00000006-154D-4422-BD24-504E883A94D8}"/>
              </c:ext>
            </c:extLst>
          </c:dPt>
          <c:dPt>
            <c:idx val="9"/>
            <c:invertIfNegative val="0"/>
            <c:bubble3D val="0"/>
            <c:extLst>
              <c:ext xmlns:c16="http://schemas.microsoft.com/office/drawing/2014/chart" uri="{C3380CC4-5D6E-409C-BE32-E72D297353CC}">
                <c16:uniqueId val="{00000007-154D-4422-BD24-504E883A94D8}"/>
              </c:ext>
            </c:extLst>
          </c:dPt>
          <c:dPt>
            <c:idx val="10"/>
            <c:invertIfNegative val="0"/>
            <c:bubble3D val="0"/>
            <c:extLst>
              <c:ext xmlns:c16="http://schemas.microsoft.com/office/drawing/2014/chart" uri="{C3380CC4-5D6E-409C-BE32-E72D297353CC}">
                <c16:uniqueId val="{00000008-154D-4422-BD24-504E883A94D8}"/>
              </c:ext>
            </c:extLst>
          </c:dPt>
          <c:dPt>
            <c:idx val="11"/>
            <c:invertIfNegative val="0"/>
            <c:bubble3D val="0"/>
            <c:extLst>
              <c:ext xmlns:c16="http://schemas.microsoft.com/office/drawing/2014/chart" uri="{C3380CC4-5D6E-409C-BE32-E72D297353CC}">
                <c16:uniqueId val="{00000009-154D-4422-BD24-504E883A94D8}"/>
              </c:ext>
            </c:extLst>
          </c:dPt>
          <c:dPt>
            <c:idx val="14"/>
            <c:invertIfNegative val="0"/>
            <c:bubble3D val="0"/>
            <c:extLst>
              <c:ext xmlns:c16="http://schemas.microsoft.com/office/drawing/2014/chart" uri="{C3380CC4-5D6E-409C-BE32-E72D297353CC}">
                <c16:uniqueId val="{0000000A-154D-4422-BD24-504E883A94D8}"/>
              </c:ext>
            </c:extLst>
          </c:dPt>
          <c:dPt>
            <c:idx val="15"/>
            <c:invertIfNegative val="0"/>
            <c:bubble3D val="0"/>
            <c:extLst>
              <c:ext xmlns:c16="http://schemas.microsoft.com/office/drawing/2014/chart" uri="{C3380CC4-5D6E-409C-BE32-E72D297353CC}">
                <c16:uniqueId val="{0000000B-154D-4422-BD24-504E883A94D8}"/>
              </c:ext>
            </c:extLst>
          </c:dPt>
          <c:dPt>
            <c:idx val="16"/>
            <c:invertIfNegative val="0"/>
            <c:bubble3D val="0"/>
            <c:extLst>
              <c:ext xmlns:c16="http://schemas.microsoft.com/office/drawing/2014/chart" uri="{C3380CC4-5D6E-409C-BE32-E72D297353CC}">
                <c16:uniqueId val="{0000000C-154D-4422-BD24-504E883A94D8}"/>
              </c:ext>
            </c:extLst>
          </c:dPt>
          <c:dPt>
            <c:idx val="17"/>
            <c:invertIfNegative val="0"/>
            <c:bubble3D val="0"/>
            <c:extLst>
              <c:ext xmlns:c16="http://schemas.microsoft.com/office/drawing/2014/chart" uri="{C3380CC4-5D6E-409C-BE32-E72D297353CC}">
                <c16:uniqueId val="{0000000D-154D-4422-BD24-504E883A94D8}"/>
              </c:ext>
            </c:extLst>
          </c:dPt>
          <c:dPt>
            <c:idx val="18"/>
            <c:invertIfNegative val="0"/>
            <c:bubble3D val="0"/>
            <c:extLst>
              <c:ext xmlns:c16="http://schemas.microsoft.com/office/drawing/2014/chart" uri="{C3380CC4-5D6E-409C-BE32-E72D297353CC}">
                <c16:uniqueId val="{0000000E-154D-4422-BD24-504E883A94D8}"/>
              </c:ext>
            </c:extLst>
          </c:dPt>
          <c:dPt>
            <c:idx val="21"/>
            <c:invertIfNegative val="0"/>
            <c:bubble3D val="0"/>
            <c:extLst>
              <c:ext xmlns:c16="http://schemas.microsoft.com/office/drawing/2014/chart" uri="{C3380CC4-5D6E-409C-BE32-E72D297353CC}">
                <c16:uniqueId val="{0000000F-154D-4422-BD24-504E883A94D8}"/>
              </c:ext>
            </c:extLst>
          </c:dPt>
          <c:dPt>
            <c:idx val="22"/>
            <c:invertIfNegative val="0"/>
            <c:bubble3D val="0"/>
            <c:extLst>
              <c:ext xmlns:c16="http://schemas.microsoft.com/office/drawing/2014/chart" uri="{C3380CC4-5D6E-409C-BE32-E72D297353CC}">
                <c16:uniqueId val="{00000010-154D-4422-BD24-504E883A94D8}"/>
              </c:ext>
            </c:extLst>
          </c:dPt>
          <c:dPt>
            <c:idx val="23"/>
            <c:invertIfNegative val="0"/>
            <c:bubble3D val="0"/>
            <c:extLst>
              <c:ext xmlns:c16="http://schemas.microsoft.com/office/drawing/2014/chart" uri="{C3380CC4-5D6E-409C-BE32-E72D297353CC}">
                <c16:uniqueId val="{00000011-154D-4422-BD24-504E883A94D8}"/>
              </c:ext>
            </c:extLst>
          </c:dPt>
          <c:dPt>
            <c:idx val="24"/>
            <c:invertIfNegative val="0"/>
            <c:bubble3D val="0"/>
            <c:extLst>
              <c:ext xmlns:c16="http://schemas.microsoft.com/office/drawing/2014/chart" uri="{C3380CC4-5D6E-409C-BE32-E72D297353CC}">
                <c16:uniqueId val="{00000012-154D-4422-BD24-504E883A94D8}"/>
              </c:ext>
            </c:extLst>
          </c:dPt>
          <c:dPt>
            <c:idx val="25"/>
            <c:invertIfNegative val="0"/>
            <c:bubble3D val="0"/>
            <c:extLst>
              <c:ext xmlns:c16="http://schemas.microsoft.com/office/drawing/2014/chart" uri="{C3380CC4-5D6E-409C-BE32-E72D297353CC}">
                <c16:uniqueId val="{00000013-154D-4422-BD24-504E883A94D8}"/>
              </c:ext>
            </c:extLst>
          </c:dPt>
          <c:dLbls>
            <c:dLbl>
              <c:idx val="0"/>
              <c:layout>
                <c:manualLayout>
                  <c:x val="-3.2203390710969129E-17"/>
                  <c:y val="-5.03048720106500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4D-4422-BD24-504E883A94D8}"/>
                </c:ext>
              </c:extLst>
            </c:dLbl>
            <c:dLbl>
              <c:idx val="1"/>
              <c:layout>
                <c:manualLayout>
                  <c:x val="-4.0254238388711411E-18"/>
                  <c:y val="-5.0304872010650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4D-4422-BD24-504E883A94D8}"/>
                </c:ext>
              </c:extLst>
            </c:dLbl>
            <c:dLbl>
              <c:idx val="2"/>
              <c:layout>
                <c:manualLayout>
                  <c:x val="-8.0508476777422822E-18"/>
                  <c:y val="-5.03048720106500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4D-4422-BD24-504E883A94D8}"/>
                </c:ext>
              </c:extLst>
            </c:dLbl>
            <c:dLbl>
              <c:idx val="3"/>
              <c:layout>
                <c:manualLayout>
                  <c:x val="8.782844380168923E-4"/>
                  <c:y val="-6.40243825590091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4D-4422-BD24-504E883A94D8}"/>
                </c:ext>
              </c:extLst>
            </c:dLbl>
            <c:dLbl>
              <c:idx val="4"/>
              <c:layout>
                <c:manualLayout>
                  <c:x val="0"/>
                  <c:y val="-4.57317018278637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4D-4422-BD24-504E883A94D8}"/>
                </c:ext>
              </c:extLst>
            </c:dLbl>
            <c:dLbl>
              <c:idx val="7"/>
              <c:layout>
                <c:manualLayout>
                  <c:x val="0"/>
                  <c:y val="-3.579230458405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4D-4422-BD24-504E883A94D8}"/>
                </c:ext>
              </c:extLst>
            </c:dLbl>
            <c:dLbl>
              <c:idx val="8"/>
              <c:layout>
                <c:manualLayout>
                  <c:x val="0"/>
                  <c:y val="-3.57923045840572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4D-4422-BD24-504E883A94D8}"/>
                </c:ext>
              </c:extLst>
            </c:dLbl>
            <c:dLbl>
              <c:idx val="9"/>
              <c:layout>
                <c:manualLayout>
                  <c:x val="-6.4648897220218846E-17"/>
                  <c:y val="-3.13182665110499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4D-4422-BD24-504E883A94D8}"/>
                </c:ext>
              </c:extLst>
            </c:dLbl>
            <c:dLbl>
              <c:idx val="10"/>
              <c:layout>
                <c:manualLayout>
                  <c:x val="0"/>
                  <c:y val="-3.579230458405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4D-4422-BD24-504E883A94D8}"/>
                </c:ext>
              </c:extLst>
            </c:dLbl>
            <c:dLbl>
              <c:idx val="11"/>
              <c:layout>
                <c:manualLayout>
                  <c:x val="0"/>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4D-4422-BD24-504E883A94D8}"/>
                </c:ext>
              </c:extLst>
            </c:dLbl>
            <c:dLbl>
              <c:idx val="14"/>
              <c:layout>
                <c:manualLayout>
                  <c:x val="0"/>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4D-4422-BD24-504E883A94D8}"/>
                </c:ext>
              </c:extLst>
            </c:dLbl>
            <c:dLbl>
              <c:idx val="15"/>
              <c:layout>
                <c:manualLayout>
                  <c:x val="0"/>
                  <c:y val="-3.579230458405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4D-4422-BD24-504E883A94D8}"/>
                </c:ext>
              </c:extLst>
            </c:dLbl>
            <c:dLbl>
              <c:idx val="16"/>
              <c:layout>
                <c:manualLayout>
                  <c:x val="0"/>
                  <c:y val="-3.13182665110499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4D-4422-BD24-504E883A94D8}"/>
                </c:ext>
              </c:extLst>
            </c:dLbl>
            <c:dLbl>
              <c:idx val="17"/>
              <c:layout>
                <c:manualLayout>
                  <c:x val="-6.4648897220218846E-17"/>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4D-4422-BD24-504E883A94D8}"/>
                </c:ext>
              </c:extLst>
            </c:dLbl>
            <c:dLbl>
              <c:idx val="18"/>
              <c:layout>
                <c:manualLayout>
                  <c:x val="0"/>
                  <c:y val="-4.47403807300713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4D-4422-BD24-504E883A94D8}"/>
                </c:ext>
              </c:extLst>
            </c:dLbl>
            <c:dLbl>
              <c:idx val="21"/>
              <c:layout>
                <c:manualLayout>
                  <c:x val="0"/>
                  <c:y val="-3.579230458405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4D-4422-BD24-504E883A94D8}"/>
                </c:ext>
              </c:extLst>
            </c:dLbl>
            <c:dLbl>
              <c:idx val="22"/>
              <c:layout>
                <c:manualLayout>
                  <c:x val="0"/>
                  <c:y val="-3.13182665110499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4D-4422-BD24-504E883A94D8}"/>
                </c:ext>
              </c:extLst>
            </c:dLbl>
            <c:dLbl>
              <c:idx val="23"/>
              <c:layout>
                <c:manualLayout>
                  <c:x val="0"/>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4D-4422-BD24-504E883A94D8}"/>
                </c:ext>
              </c:extLst>
            </c:dLbl>
            <c:dLbl>
              <c:idx val="24"/>
              <c:layout>
                <c:manualLayout>
                  <c:x val="0"/>
                  <c:y val="-4.02663426570643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4D-4422-BD24-504E883A94D8}"/>
                </c:ext>
              </c:extLst>
            </c:dLbl>
            <c:dLbl>
              <c:idx val="25"/>
              <c:layout>
                <c:manualLayout>
                  <c:x val="0"/>
                  <c:y val="-4.47403807300714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4D-4422-BD24-504E883A94D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'4a Historical cost (C)'!$B$28:$E$55</c:f>
              <c:multiLvlStrCache>
                <c:ptCount val="28"/>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c:v>
                  </c:pt>
                  <c:pt idx="7">
                    <c:v>CC</c:v>
                  </c:pt>
                  <c:pt idx="14">
                    <c:v>IT</c:v>
                  </c:pt>
                  <c:pt idx="21">
                    <c:v>KP</c:v>
                  </c:pt>
                </c:lvl>
              </c:multiLvlStrCache>
            </c:multiLvlStrRef>
          </c:cat>
          <c:val>
            <c:numRef>
              <c:f>'4a Historical cost (C)'!$F$28:$F$55</c:f>
              <c:numCache>
                <c:formatCode>_(* #,##0_);_(* \(#,##0\);_(* "-"??_);_(@_)</c:formatCode>
                <c:ptCount val="28"/>
                <c:pt idx="0">
                  <c:v>14126.756219617644</c:v>
                </c:pt>
                <c:pt idx="1">
                  <c:v>12715.14721868684</c:v>
                </c:pt>
                <c:pt idx="2">
                  <c:v>15011.4389868413</c:v>
                </c:pt>
                <c:pt idx="3">
                  <c:v>13005.253562159889</c:v>
                </c:pt>
                <c:pt idx="4">
                  <c:v>13022.283997398179</c:v>
                </c:pt>
                <c:pt idx="5">
                  <c:v>21032.374687345658</c:v>
                </c:pt>
                <c:pt idx="6">
                  <c:v>31935.950061834836</c:v>
                </c:pt>
                <c:pt idx="7">
                  <c:v>10912.82891543424</c:v>
                </c:pt>
                <c:pt idx="8">
                  <c:v>9779.0859363216659</c:v>
                </c:pt>
                <c:pt idx="9">
                  <c:v>11648.93657756617</c:v>
                </c:pt>
                <c:pt idx="10">
                  <c:v>10059.291409135189</c:v>
                </c:pt>
                <c:pt idx="11">
                  <c:v>10052.059789152316</c:v>
                </c:pt>
                <c:pt idx="12">
                  <c:v>15285.819474944134</c:v>
                </c:pt>
                <c:pt idx="13">
                  <c:v>24631.23244754296</c:v>
                </c:pt>
                <c:pt idx="14">
                  <c:v>18219.714700773377</c:v>
                </c:pt>
                <c:pt idx="15">
                  <c:v>16846.180686361746</c:v>
                </c:pt>
                <c:pt idx="16">
                  <c:v>18757.320105247833</c:v>
                </c:pt>
                <c:pt idx="17">
                  <c:v>17193.899723443701</c:v>
                </c:pt>
                <c:pt idx="18">
                  <c:v>16921.434683102238</c:v>
                </c:pt>
                <c:pt idx="19">
                  <c:v>23715.7260134604</c:v>
                </c:pt>
                <c:pt idx="20">
                  <c:v>40672.155909145979</c:v>
                </c:pt>
                <c:pt idx="21">
                  <c:v>19981.252014207563</c:v>
                </c:pt>
                <c:pt idx="22">
                  <c:v>18385.729857395472</c:v>
                </c:pt>
                <c:pt idx="23">
                  <c:v>20947.011375388243</c:v>
                </c:pt>
                <c:pt idx="24">
                  <c:v>18625.407670692544</c:v>
                </c:pt>
                <c:pt idx="25">
                  <c:v>18872.616910641165</c:v>
                </c:pt>
                <c:pt idx="26">
                  <c:v>28476.416282248374</c:v>
                </c:pt>
                <c:pt idx="27">
                  <c:v>39985.607676056527</c:v>
                </c:pt>
              </c:numCache>
            </c:numRef>
          </c:val>
          <c:extLst>
            <c:ext xmlns:c16="http://schemas.microsoft.com/office/drawing/2014/chart" uri="{C3380CC4-5D6E-409C-BE32-E72D297353CC}">
              <c16:uniqueId val="{00000000-BA60-462C-8CCC-0D6C9F823B14}"/>
            </c:ext>
          </c:extLst>
        </c:ser>
        <c:ser>
          <c:idx val="1"/>
          <c:order val="1"/>
          <c:tx>
            <c:strRef>
              <c:f>'4a Historical cost (C)'!$G$26:$G$27</c:f>
              <c:strCache>
                <c:ptCount val="1"/>
                <c:pt idx="0">
                  <c:v>2016 H1   </c:v>
                </c:pt>
              </c:strCache>
            </c:strRef>
          </c:tx>
          <c:spPr>
            <a:solidFill>
              <a:schemeClr val="accent2"/>
            </a:solidFill>
            <a:ln>
              <a:noFill/>
            </a:ln>
            <a:effectLst/>
          </c:spPr>
          <c:invertIfNegative val="0"/>
          <c:dPt>
            <c:idx val="5"/>
            <c:invertIfNegative val="0"/>
            <c:bubble3D val="0"/>
            <c:extLst>
              <c:ext xmlns:c16="http://schemas.microsoft.com/office/drawing/2014/chart" uri="{C3380CC4-5D6E-409C-BE32-E72D297353CC}">
                <c16:uniqueId val="{00000014-154D-4422-BD24-504E883A94D8}"/>
              </c:ext>
            </c:extLst>
          </c:dPt>
          <c:dPt>
            <c:idx val="6"/>
            <c:invertIfNegative val="0"/>
            <c:bubble3D val="0"/>
            <c:extLst>
              <c:ext xmlns:c16="http://schemas.microsoft.com/office/drawing/2014/chart" uri="{C3380CC4-5D6E-409C-BE32-E72D297353CC}">
                <c16:uniqueId val="{00000015-154D-4422-BD24-504E883A94D8}"/>
              </c:ext>
            </c:extLst>
          </c:dPt>
          <c:dPt>
            <c:idx val="12"/>
            <c:invertIfNegative val="0"/>
            <c:bubble3D val="0"/>
            <c:extLst>
              <c:ext xmlns:c16="http://schemas.microsoft.com/office/drawing/2014/chart" uri="{C3380CC4-5D6E-409C-BE32-E72D297353CC}">
                <c16:uniqueId val="{0000000D-5FF4-4C9F-90A0-8E6D254FB9C9}"/>
              </c:ext>
            </c:extLst>
          </c:dPt>
          <c:dPt>
            <c:idx val="13"/>
            <c:invertIfNegative val="0"/>
            <c:bubble3D val="0"/>
            <c:extLst>
              <c:ext xmlns:c16="http://schemas.microsoft.com/office/drawing/2014/chart" uri="{C3380CC4-5D6E-409C-BE32-E72D297353CC}">
                <c16:uniqueId val="{00000016-154D-4422-BD24-504E883A94D8}"/>
              </c:ext>
            </c:extLst>
          </c:dPt>
          <c:dPt>
            <c:idx val="19"/>
            <c:invertIfNegative val="0"/>
            <c:bubble3D val="0"/>
            <c:extLst>
              <c:ext xmlns:c16="http://schemas.microsoft.com/office/drawing/2014/chart" uri="{C3380CC4-5D6E-409C-BE32-E72D297353CC}">
                <c16:uniqueId val="{00000017-154D-4422-BD24-504E883A94D8}"/>
              </c:ext>
            </c:extLst>
          </c:dPt>
          <c:dPt>
            <c:idx val="20"/>
            <c:invertIfNegative val="0"/>
            <c:bubble3D val="0"/>
            <c:extLst>
              <c:ext xmlns:c16="http://schemas.microsoft.com/office/drawing/2014/chart" uri="{C3380CC4-5D6E-409C-BE32-E72D297353CC}">
                <c16:uniqueId val="{00000018-154D-4422-BD24-504E883A94D8}"/>
              </c:ext>
            </c:extLst>
          </c:dPt>
          <c:dPt>
            <c:idx val="26"/>
            <c:invertIfNegative val="0"/>
            <c:bubble3D val="0"/>
            <c:extLst>
              <c:ext xmlns:c16="http://schemas.microsoft.com/office/drawing/2014/chart" uri="{C3380CC4-5D6E-409C-BE32-E72D297353CC}">
                <c16:uniqueId val="{00000019-154D-4422-BD24-504E883A94D8}"/>
              </c:ext>
            </c:extLst>
          </c:dPt>
          <c:dPt>
            <c:idx val="27"/>
            <c:invertIfNegative val="0"/>
            <c:bubble3D val="0"/>
            <c:extLst>
              <c:ext xmlns:c16="http://schemas.microsoft.com/office/drawing/2014/chart" uri="{C3380CC4-5D6E-409C-BE32-E72D297353CC}">
                <c16:uniqueId val="{0000001A-154D-4422-BD24-504E883A94D8}"/>
              </c:ext>
            </c:extLst>
          </c:dPt>
          <c:dLbls>
            <c:dLbl>
              <c:idx val="5"/>
              <c:layout>
                <c:manualLayout>
                  <c:x val="8.8158605522446179E-4"/>
                  <c:y val="-3.579230458405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54D-4422-BD24-504E883A94D8}"/>
                </c:ext>
              </c:extLst>
            </c:dLbl>
            <c:dLbl>
              <c:idx val="6"/>
              <c:layout>
                <c:manualLayout>
                  <c:x val="-3.2203390710969129E-17"/>
                  <c:y val="-3.65853614622909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54D-4422-BD24-504E883A94D8}"/>
                </c:ext>
              </c:extLst>
            </c:dLbl>
            <c:dLbl>
              <c:idx val="12"/>
              <c:layout>
                <c:manualLayout>
                  <c:x val="0"/>
                  <c:y val="-3.579230458405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F4-4C9F-90A0-8E6D254FB9C9}"/>
                </c:ext>
              </c:extLst>
            </c:dLbl>
            <c:dLbl>
              <c:idx val="13"/>
              <c:layout>
                <c:manualLayout>
                  <c:x val="0"/>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54D-4422-BD24-504E883A94D8}"/>
                </c:ext>
              </c:extLst>
            </c:dLbl>
            <c:dLbl>
              <c:idx val="19"/>
              <c:layout>
                <c:manualLayout>
                  <c:x val="-1.2929779444043769E-16"/>
                  <c:y val="-4.0266342657064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54D-4422-BD24-504E883A94D8}"/>
                </c:ext>
              </c:extLst>
            </c:dLbl>
            <c:dLbl>
              <c:idx val="20"/>
              <c:layout>
                <c:manualLayout>
                  <c:x val="0"/>
                  <c:y val="-2.684422843804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54D-4422-BD24-504E883A94D8}"/>
                </c:ext>
              </c:extLst>
            </c:dLbl>
            <c:dLbl>
              <c:idx val="26"/>
              <c:layout>
                <c:manualLayout>
                  <c:x val="0"/>
                  <c:y val="-3.63869641326583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54D-4422-BD24-504E883A94D8}"/>
                </c:ext>
              </c:extLst>
            </c:dLbl>
            <c:dLbl>
              <c:idx val="27"/>
              <c:layout>
                <c:manualLayout>
                  <c:x val="0"/>
                  <c:y val="-2.6844228438042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54D-4422-BD24-504E883A94D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'4a Historical cost (C)'!$B$28:$E$55</c:f>
              <c:multiLvlStrCache>
                <c:ptCount val="28"/>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c:v>
                  </c:pt>
                  <c:pt idx="7">
                    <c:v>CC</c:v>
                  </c:pt>
                  <c:pt idx="14">
                    <c:v>IT</c:v>
                  </c:pt>
                  <c:pt idx="21">
                    <c:v>KP</c:v>
                  </c:pt>
                </c:lvl>
              </c:multiLvlStrCache>
            </c:multiLvlStrRef>
          </c:cat>
          <c:val>
            <c:numRef>
              <c:f>'4a Historical cost (C)'!$G$28:$G$55</c:f>
              <c:numCache>
                <c:formatCode>_(* #,##0_);_(* \(#,##0\);_(* "-"??_);_(@_)</c:formatCode>
                <c:ptCount val="28"/>
                <c:pt idx="0">
                  <c:v>14073.759408935322</c:v>
                </c:pt>
                <c:pt idx="1">
                  <c:v>12671.149016212834</c:v>
                </c:pt>
                <c:pt idx="2">
                  <c:v>14955.89794793191</c:v>
                </c:pt>
                <c:pt idx="3">
                  <c:v>12960.443797920696</c:v>
                </c:pt>
                <c:pt idx="4">
                  <c:v>12977.60173226376</c:v>
                </c:pt>
                <c:pt idx="5">
                  <c:v>21399.770907752638</c:v>
                </c:pt>
                <c:pt idx="6">
                  <c:v>33620.506645799855</c:v>
                </c:pt>
                <c:pt idx="7">
                  <c:v>10871.589785679025</c:v>
                </c:pt>
                <c:pt idx="8">
                  <c:v>9744.8446379510133</c:v>
                </c:pt>
                <c:pt idx="9">
                  <c:v>11605.660552303911</c:v>
                </c:pt>
                <c:pt idx="10">
                  <c:v>10024.181663659709</c:v>
                </c:pt>
                <c:pt idx="11">
                  <c:v>10017.170854050448</c:v>
                </c:pt>
                <c:pt idx="12">
                  <c:v>15548.361654630959</c:v>
                </c:pt>
                <c:pt idx="13">
                  <c:v>25927.598048111449</c:v>
                </c:pt>
                <c:pt idx="14">
                  <c:v>18149.648696189044</c:v>
                </c:pt>
                <c:pt idx="15">
                  <c:v>16786.850053775801</c:v>
                </c:pt>
                <c:pt idx="16">
                  <c:v>18686.411642913536</c:v>
                </c:pt>
                <c:pt idx="17">
                  <c:v>17133.470314968887</c:v>
                </c:pt>
                <c:pt idx="18">
                  <c:v>16862.321780625138</c:v>
                </c:pt>
                <c:pt idx="19">
                  <c:v>24130.255779762891</c:v>
                </c:pt>
                <c:pt idx="20">
                  <c:v>42816.642932661722</c:v>
                </c:pt>
                <c:pt idx="21">
                  <c:v>19903.652525619491</c:v>
                </c:pt>
                <c:pt idx="22">
                  <c:v>18320.469719835932</c:v>
                </c:pt>
                <c:pt idx="23">
                  <c:v>20866.690569607577</c:v>
                </c:pt>
                <c:pt idx="24">
                  <c:v>18559.494026577602</c:v>
                </c:pt>
                <c:pt idx="25">
                  <c:v>18805.894189984741</c:v>
                </c:pt>
                <c:pt idx="26">
                  <c:v>28972.333539614319</c:v>
                </c:pt>
                <c:pt idx="27">
                  <c:v>42095.043261134968</c:v>
                </c:pt>
              </c:numCache>
            </c:numRef>
          </c:val>
          <c:extLst>
            <c:ext xmlns:c16="http://schemas.microsoft.com/office/drawing/2014/chart" uri="{C3380CC4-5D6E-409C-BE32-E72D297353CC}">
              <c16:uniqueId val="{00000001-BA60-462C-8CCC-0D6C9F823B14}"/>
            </c:ext>
          </c:extLst>
        </c:ser>
        <c:dLbls>
          <c:dLblPos val="outEnd"/>
          <c:showLegendKey val="0"/>
          <c:showVal val="1"/>
          <c:showCatName val="0"/>
          <c:showSerName val="0"/>
          <c:showPercent val="0"/>
          <c:showBubbleSize val="0"/>
        </c:dLbls>
        <c:gapWidth val="100"/>
        <c:axId val="233278088"/>
        <c:axId val="233272208"/>
      </c:barChart>
      <c:catAx>
        <c:axId val="23327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2208"/>
        <c:crosses val="autoZero"/>
        <c:auto val="1"/>
        <c:lblAlgn val="ctr"/>
        <c:lblOffset val="100"/>
        <c:noMultiLvlLbl val="0"/>
      </c:catAx>
      <c:valAx>
        <c:axId val="233272208"/>
        <c:scaling>
          <c:orientation val="minMax"/>
        </c:scaling>
        <c:delete val="0"/>
        <c:axPos val="l"/>
        <c:numFmt formatCode="_(* #,##0_);_(* \(#,##0\);_(* &quot;-&quot;??_);_(@_)" sourceLinked="1"/>
        <c:majorTickMark val="out"/>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8088"/>
        <c:crosses val="autoZero"/>
        <c:crossBetween val="between"/>
        <c:minorUnit val="10000"/>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6.4089482434826581E-2"/>
          <c:y val="0"/>
          <c:w val="0.13259730441230305"/>
          <c:h val="0.13446640406827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2016.xlsx]5a Wage inflation (C)!PivotTable3</c:name>
    <c:fmtId val="6"/>
  </c:pivotSource>
  <c:chart>
    <c:autoTitleDeleted val="1"/>
    <c:pivotFmts>
      <c:pivotFmt>
        <c:idx val="0"/>
        <c:spPr>
          <a:solidFill>
            <a:srgbClr val="52B964"/>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'5a Wage inflation (C)'!$E$7</c:f>
              <c:strCache>
                <c:ptCount val="1"/>
                <c:pt idx="0">
                  <c:v>Total</c:v>
                </c:pt>
              </c:strCache>
            </c:strRef>
          </c:tx>
          <c:spPr>
            <a:solidFill>
              <a:srgbClr val="52B96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'5a Wage inflation (C)'!$B$8:$D$35</c:f>
              <c:multiLvlStrCache>
                <c:ptCount val="28"/>
                <c:lvl>
                  <c:pt idx="0">
                    <c:v>BP</c:v>
                  </c:pt>
                  <c:pt idx="1">
                    <c:v>CC</c:v>
                  </c:pt>
                  <c:pt idx="2">
                    <c:v>IT</c:v>
                  </c:pt>
                  <c:pt idx="3">
                    <c:v>KP</c:v>
                  </c:pt>
                  <c:pt idx="4">
                    <c:v>BP</c:v>
                  </c:pt>
                  <c:pt idx="5">
                    <c:v>CC</c:v>
                  </c:pt>
                  <c:pt idx="6">
                    <c:v>IT</c:v>
                  </c:pt>
                  <c:pt idx="7">
                    <c:v>KP</c:v>
                  </c:pt>
                  <c:pt idx="8">
                    <c:v>BP</c:v>
                  </c:pt>
                  <c:pt idx="9">
                    <c:v>CC</c:v>
                  </c:pt>
                  <c:pt idx="10">
                    <c:v>IT</c:v>
                  </c:pt>
                  <c:pt idx="11">
                    <c:v>KP</c:v>
                  </c:pt>
                  <c:pt idx="12">
                    <c:v>BP</c:v>
                  </c:pt>
                  <c:pt idx="13">
                    <c:v>CC</c:v>
                  </c:pt>
                  <c:pt idx="14">
                    <c:v>IT</c:v>
                  </c:pt>
                  <c:pt idx="15">
                    <c:v>KP</c:v>
                  </c:pt>
                  <c:pt idx="16">
                    <c:v>BP</c:v>
                  </c:pt>
                  <c:pt idx="17">
                    <c:v>CC</c:v>
                  </c:pt>
                  <c:pt idx="18">
                    <c:v>IT</c:v>
                  </c:pt>
                  <c:pt idx="19">
                    <c:v>KP</c:v>
                  </c:pt>
                  <c:pt idx="20">
                    <c:v>BP</c:v>
                  </c:pt>
                  <c:pt idx="21">
                    <c:v>CC</c:v>
                  </c:pt>
                  <c:pt idx="22">
                    <c:v>IT</c:v>
                  </c:pt>
                  <c:pt idx="23">
                    <c:v>KP</c:v>
                  </c:pt>
                  <c:pt idx="24">
                    <c:v>BP</c:v>
                  </c:pt>
                  <c:pt idx="25">
                    <c:v>CC</c:v>
                  </c:pt>
                  <c:pt idx="26">
                    <c:v>IT</c:v>
                  </c:pt>
                  <c:pt idx="27">
                    <c:v>KP</c:v>
                  </c:pt>
                </c:lvl>
                <c:lvl>
                  <c:pt idx="0">
                    <c:v>Bangalore</c:v>
                  </c:pt>
                  <c:pt idx="4">
                    <c:v>Chennai</c:v>
                  </c:pt>
                  <c:pt idx="8">
                    <c:v>Gurgaon</c:v>
                  </c:pt>
                  <c:pt idx="12">
                    <c:v>Hyderabad</c:v>
                  </c:pt>
                  <c:pt idx="16">
                    <c:v>Pune</c:v>
                  </c:pt>
                  <c:pt idx="20">
                    <c:v>Guadalajara</c:v>
                  </c:pt>
                  <c:pt idx="24">
                    <c:v>Metro Manila</c:v>
                  </c:pt>
                </c:lvl>
                <c:lvl>
                  <c:pt idx="0">
                    <c:v>India</c:v>
                  </c:pt>
                  <c:pt idx="20">
                    <c:v>Mexico</c:v>
                  </c:pt>
                  <c:pt idx="24">
                    <c:v>Philippines</c:v>
                  </c:pt>
                </c:lvl>
              </c:multiLvlStrCache>
            </c:multiLvlStrRef>
          </c:cat>
          <c:val>
            <c:numRef>
              <c:f>'5a Wage inflation (C)'!$E$8:$E$35</c:f>
              <c:numCache>
                <c:formatCode>0.0%</c:formatCode>
                <c:ptCount val="28"/>
                <c:pt idx="0">
                  <c:v>0.09</c:v>
                </c:pt>
                <c:pt idx="1">
                  <c:v>0.09</c:v>
                </c:pt>
                <c:pt idx="2">
                  <c:v>0.105</c:v>
                </c:pt>
                <c:pt idx="3">
                  <c:v>9.5000000000000001E-2</c:v>
                </c:pt>
                <c:pt idx="4">
                  <c:v>8.5000000000000006E-2</c:v>
                </c:pt>
                <c:pt idx="5">
                  <c:v>8.5000000000000006E-2</c:v>
                </c:pt>
                <c:pt idx="6">
                  <c:v>0.1</c:v>
                </c:pt>
                <c:pt idx="7">
                  <c:v>9.5000000000000001E-2</c:v>
                </c:pt>
                <c:pt idx="8">
                  <c:v>0.09</c:v>
                </c:pt>
                <c:pt idx="9">
                  <c:v>0.09</c:v>
                </c:pt>
                <c:pt idx="10">
                  <c:v>9.5000000000000001E-2</c:v>
                </c:pt>
                <c:pt idx="11">
                  <c:v>0.1</c:v>
                </c:pt>
                <c:pt idx="12">
                  <c:v>8.5000000000000006E-2</c:v>
                </c:pt>
                <c:pt idx="13">
                  <c:v>8.5000000000000006E-2</c:v>
                </c:pt>
                <c:pt idx="14">
                  <c:v>0.1</c:v>
                </c:pt>
                <c:pt idx="15">
                  <c:v>9.5000000000000001E-2</c:v>
                </c:pt>
                <c:pt idx="16">
                  <c:v>8.5000000000000006E-2</c:v>
                </c:pt>
                <c:pt idx="17">
                  <c:v>8.5000000000000006E-2</c:v>
                </c:pt>
                <c:pt idx="18">
                  <c:v>9.5000000000000001E-2</c:v>
                </c:pt>
                <c:pt idx="19">
                  <c:v>0.1</c:v>
                </c:pt>
                <c:pt idx="20">
                  <c:v>0.04</c:v>
                </c:pt>
                <c:pt idx="21">
                  <c:v>0.04</c:v>
                </c:pt>
                <c:pt idx="22">
                  <c:v>4.4999999999999998E-2</c:v>
                </c:pt>
                <c:pt idx="23">
                  <c:v>4.4999999999999998E-2</c:v>
                </c:pt>
                <c:pt idx="24">
                  <c:v>8.5000000000000006E-2</c:v>
                </c:pt>
                <c:pt idx="25">
                  <c:v>0.1</c:v>
                </c:pt>
                <c:pt idx="26">
                  <c:v>0.09</c:v>
                </c:pt>
                <c:pt idx="27">
                  <c:v>0.09</c:v>
                </c:pt>
              </c:numCache>
            </c:numRef>
          </c:val>
          <c:extLst>
            <c:ext xmlns:c16="http://schemas.microsoft.com/office/drawing/2014/chart" uri="{C3380CC4-5D6E-409C-BE32-E72D297353CC}">
              <c16:uniqueId val="{00000000-CB3E-492B-8EA6-FE6E651CED43}"/>
            </c:ext>
          </c:extLst>
        </c:ser>
        <c:dLbls>
          <c:showLegendKey val="0"/>
          <c:showVal val="0"/>
          <c:showCatName val="0"/>
          <c:showSerName val="0"/>
          <c:showPercent val="0"/>
          <c:showBubbleSize val="0"/>
        </c:dLbls>
        <c:gapWidth val="50"/>
        <c:axId val="233267504"/>
        <c:axId val="233266720"/>
      </c:barChart>
      <c:catAx>
        <c:axId val="233267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6720"/>
        <c:crosses val="autoZero"/>
        <c:auto val="1"/>
        <c:lblAlgn val="ctr"/>
        <c:lblOffset val="100"/>
        <c:noMultiLvlLbl val="0"/>
      </c:catAx>
      <c:valAx>
        <c:axId val="233266720"/>
        <c:scaling>
          <c:orientation val="minMax"/>
        </c:scaling>
        <c:delete val="0"/>
        <c:axPos val="t"/>
        <c:numFmt formatCode="0.0%" sourceLinked="1"/>
        <c:majorTickMark val="out"/>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2016.xlsx]5b Projected cost (C)!PivotTable2</c:name>
    <c:fmtId val="6"/>
  </c:pivotSource>
  <c:chart>
    <c:autoTitleDeleted val="0"/>
    <c:pivotFmts>
      <c:pivotFmt>
        <c:idx val="0"/>
        <c:spPr>
          <a:solidFill>
            <a:srgbClr val="52B964"/>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5A8C"/>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5">
              <a:lumMod val="75000"/>
            </a:schemeClr>
          </a:solidFill>
          <a:ln>
            <a:noFill/>
          </a:ln>
          <a:effectLst/>
        </c:spPr>
        <c:dLbl>
          <c:idx val="0"/>
          <c:layout>
            <c:manualLayout>
              <c:x val="-7.9710042778210534E-18"/>
              <c:y val="-8.137654823688722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005A8C"/>
          </a:solidFill>
          <a:ln>
            <a:noFill/>
          </a:ln>
          <a:effectLst/>
        </c:spPr>
        <c:dLbl>
          <c:idx val="0"/>
          <c:layout>
            <c:manualLayout>
              <c:x val="-7.9710042778210534E-18"/>
              <c:y val="-3.487566353009452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75000"/>
            </a:schemeClr>
          </a:solidFill>
          <a:ln>
            <a:noFill/>
          </a:ln>
          <a:effectLst/>
        </c:spPr>
        <c:dLbl>
          <c:idx val="0"/>
          <c:layout>
            <c:manualLayout>
              <c:x val="0"/>
              <c:y val="-8.137654823688729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5A8C"/>
          </a:solidFill>
          <a:ln>
            <a:noFill/>
          </a:ln>
          <a:effectLst/>
        </c:spPr>
        <c:dLbl>
          <c:idx val="0"/>
          <c:layout>
            <c:manualLayout>
              <c:x val="0"/>
              <c:y val="-3.100058980452846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5">
              <a:lumMod val="75000"/>
            </a:schemeClr>
          </a:solidFill>
          <a:ln>
            <a:noFill/>
          </a:ln>
          <a:effectLst/>
        </c:spPr>
        <c:dLbl>
          <c:idx val="0"/>
          <c:layout>
            <c:manualLayout>
              <c:x val="0"/>
              <c:y val="-7.362640078575510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005A8C"/>
          </a:solidFill>
          <a:ln>
            <a:noFill/>
          </a:ln>
          <a:effectLst/>
        </c:spPr>
        <c:dLbl>
          <c:idx val="0"/>
          <c:layout>
            <c:manualLayout>
              <c:x val="0"/>
              <c:y val="-3.100058980452846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5">
              <a:lumMod val="75000"/>
            </a:schemeClr>
          </a:solidFill>
          <a:ln>
            <a:noFill/>
          </a:ln>
          <a:effectLst/>
        </c:spPr>
        <c:dLbl>
          <c:idx val="0"/>
          <c:layout>
            <c:manualLayout>
              <c:x val="0"/>
              <c:y val="-7.7501474511321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005A8C"/>
          </a:solidFill>
          <a:ln>
            <a:noFill/>
          </a:ln>
          <a:effectLst/>
        </c:spPr>
        <c:dLbl>
          <c:idx val="0"/>
          <c:layout>
            <c:manualLayout>
              <c:x val="-3.1884017111284214E-17"/>
              <c:y val="-3.100058980452846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75000"/>
            </a:schemeClr>
          </a:solidFill>
          <a:ln>
            <a:noFill/>
          </a:ln>
          <a:effectLst/>
        </c:spPr>
        <c:dLbl>
          <c:idx val="0"/>
          <c:layout>
            <c:manualLayout>
              <c:x val="0"/>
              <c:y val="-7.7501474511321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005A8C"/>
          </a:solidFill>
          <a:ln>
            <a:noFill/>
          </a:ln>
          <a:effectLst/>
        </c:spPr>
        <c:dLbl>
          <c:idx val="0"/>
          <c:layout>
            <c:manualLayout>
              <c:x val="0"/>
              <c:y val="-3.487566353009452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5">
              <a:lumMod val="75000"/>
            </a:schemeClr>
          </a:solidFill>
          <a:ln>
            <a:noFill/>
          </a:ln>
          <a:effectLst/>
        </c:spPr>
        <c:dLbl>
          <c:idx val="0"/>
          <c:layout>
            <c:manualLayout>
              <c:x val="0"/>
              <c:y val="-7.362640078575510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005A8C"/>
          </a:solidFill>
          <a:ln>
            <a:noFill/>
          </a:ln>
          <a:effectLst/>
        </c:spPr>
        <c:dLbl>
          <c:idx val="0"/>
          <c:layout>
            <c:manualLayout>
              <c:x val="0"/>
              <c:y val="-3.100058980452846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5">
              <a:lumMod val="75000"/>
            </a:schemeClr>
          </a:solidFill>
          <a:ln>
            <a:noFill/>
          </a:ln>
          <a:effectLst/>
        </c:spPr>
        <c:dLbl>
          <c:idx val="0"/>
          <c:layout>
            <c:manualLayout>
              <c:x val="0"/>
              <c:y val="-5.812610588349094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005A8C"/>
          </a:solidFill>
          <a:ln>
            <a:noFill/>
          </a:ln>
          <a:effectLst/>
        </c:spPr>
        <c:dLbl>
          <c:idx val="0"/>
          <c:layout>
            <c:manualLayout>
              <c:x val="0"/>
              <c:y val="-2.32504423533963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52B964"/>
          </a:solidFill>
          <a:ln>
            <a:noFill/>
          </a:ln>
          <a:effectLst/>
        </c:spPr>
        <c:dLbl>
          <c:idx val="0"/>
          <c:layout>
            <c:manualLayout>
              <c:x val="0"/>
              <c:y val="3.8750737255659872E-3"/>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5">
              <a:lumMod val="75000"/>
            </a:schemeClr>
          </a:solidFill>
          <a:ln>
            <a:noFill/>
          </a:ln>
          <a:effectLst/>
        </c:spPr>
        <c:dLbl>
          <c:idx val="0"/>
          <c:layout>
            <c:manualLayout>
              <c:x val="0"/>
              <c:y val="-8.137654823688722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005A8C"/>
          </a:solidFill>
          <a:ln>
            <a:noFill/>
          </a:ln>
          <a:effectLst/>
        </c:spPr>
        <c:dLbl>
          <c:idx val="0"/>
          <c:layout>
            <c:manualLayout>
              <c:x val="0"/>
              <c:y val="-3.8750737255660583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5">
              <a:lumMod val="75000"/>
            </a:schemeClr>
          </a:solidFill>
          <a:ln>
            <a:noFill/>
          </a:ln>
          <a:effectLst/>
        </c:spPr>
        <c:dLbl>
          <c:idx val="0"/>
          <c:layout>
            <c:manualLayout>
              <c:x val="0"/>
              <c:y val="-6.5876253334622992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05A8C"/>
          </a:solidFill>
          <a:ln>
            <a:noFill/>
          </a:ln>
          <a:effectLst/>
        </c:spPr>
        <c:dLbl>
          <c:idx val="0"/>
          <c:layout>
            <c:manualLayout>
              <c:x val="0"/>
              <c:y val="-2.7125516078962478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5">
              <a:lumMod val="75000"/>
            </a:schemeClr>
          </a:solidFill>
          <a:ln>
            <a:noFill/>
          </a:ln>
          <a:effectLst/>
        </c:spPr>
        <c:dLbl>
          <c:idx val="0"/>
          <c:layout>
            <c:manualLayout>
              <c:x val="-6.3768034222568427E-17"/>
              <c:y val="-0.1007519168647175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05A8C"/>
          </a:solidFill>
          <a:ln>
            <a:noFill/>
          </a:ln>
          <a:effectLst/>
        </c:spPr>
        <c:dLbl>
          <c:idx val="0"/>
          <c:layout>
            <c:manualLayout>
              <c:x val="6.3768034222568427E-17"/>
              <c:y val="-5.0375958432358758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5">
              <a:lumMod val="75000"/>
            </a:schemeClr>
          </a:solidFill>
          <a:ln>
            <a:noFill/>
          </a:ln>
          <a:effectLst/>
        </c:spPr>
        <c:dLbl>
          <c:idx val="0"/>
          <c:layout>
            <c:manualLayout>
              <c:x val="-6.3768034222568427E-17"/>
              <c:y val="-6.97513270601890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05A8C"/>
          </a:solidFill>
          <a:ln>
            <a:noFill/>
          </a:ln>
          <a:effectLst/>
        </c:spPr>
        <c:dLbl>
          <c:idx val="0"/>
          <c:layout>
            <c:manualLayout>
              <c:x val="0"/>
              <c:y val="-3.487566353009452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5">
              <a:lumMod val="75000"/>
            </a:schemeClr>
          </a:solidFill>
          <a:ln>
            <a:noFill/>
          </a:ln>
          <a:effectLst/>
        </c:spPr>
        <c:dLbl>
          <c:idx val="0"/>
          <c:layout>
            <c:manualLayout>
              <c:x val="0"/>
              <c:y val="-8.9126695688019342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05A8C"/>
          </a:solidFill>
          <a:ln>
            <a:noFill/>
          </a:ln>
          <a:effectLst/>
        </c:spPr>
        <c:dLbl>
          <c:idx val="0"/>
          <c:layout>
            <c:manualLayout>
              <c:x val="0"/>
              <c:y val="-3.8750737255660583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5">
              <a:lumMod val="75000"/>
            </a:schemeClr>
          </a:solidFill>
          <a:ln>
            <a:noFill/>
          </a:ln>
          <a:effectLst/>
        </c:spPr>
        <c:dLbl>
          <c:idx val="0"/>
          <c:layout>
            <c:manualLayout>
              <c:x val="0"/>
              <c:y val="-9.3001769413585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005A8C"/>
          </a:solidFill>
          <a:ln>
            <a:noFill/>
          </a:ln>
          <a:effectLst/>
        </c:spPr>
        <c:dLbl>
          <c:idx val="0"/>
          <c:layout>
            <c:manualLayout>
              <c:x val="-1.2753606844513685E-16"/>
              <c:y val="-4.2625810981226642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5">
              <a:lumMod val="75000"/>
            </a:schemeClr>
          </a:solidFill>
          <a:ln>
            <a:noFill/>
          </a:ln>
          <a:effectLst/>
        </c:spPr>
        <c:dLbl>
          <c:idx val="0"/>
          <c:layout>
            <c:manualLayout>
              <c:x val="0"/>
              <c:y val="-8.9126695688019342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005A8C"/>
          </a:solidFill>
          <a:ln>
            <a:noFill/>
          </a:ln>
          <a:effectLst/>
        </c:spPr>
        <c:dLbl>
          <c:idx val="0"/>
          <c:layout>
            <c:manualLayout>
              <c:x val="0"/>
              <c:y val="-3.487566353009452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5">
              <a:lumMod val="75000"/>
            </a:schemeClr>
          </a:solidFill>
          <a:ln>
            <a:noFill/>
          </a:ln>
          <a:effectLst/>
        </c:spPr>
        <c:dLbl>
          <c:idx val="0"/>
          <c:layout>
            <c:manualLayout>
              <c:x val="0"/>
              <c:y val="-8.5251621962453283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rgbClr val="005A8C"/>
          </a:solidFill>
          <a:ln>
            <a:noFill/>
          </a:ln>
          <a:effectLst/>
        </c:spPr>
        <c:dLbl>
          <c:idx val="0"/>
          <c:layout>
            <c:manualLayout>
              <c:x val="-1.2753606844513685E-16"/>
              <c:y val="-4.2625810981226642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5">
              <a:lumMod val="75000"/>
            </a:schemeClr>
          </a:solidFill>
          <a:ln>
            <a:noFill/>
          </a:ln>
          <a:effectLst/>
        </c:spPr>
        <c:dLbl>
          <c:idx val="0"/>
          <c:layout>
            <c:manualLayout>
              <c:x val="0"/>
              <c:y val="-0.1007519168647175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rgbClr val="005A8C"/>
          </a:solidFill>
          <a:ln>
            <a:noFill/>
          </a:ln>
          <a:effectLst/>
        </c:spPr>
        <c:dLbl>
          <c:idx val="0"/>
          <c:layout>
            <c:manualLayout>
              <c:x val="0"/>
              <c:y val="-4.6500884706792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005A8C"/>
          </a:solidFill>
          <a:ln>
            <a:noFill/>
          </a:ln>
          <a:effectLst/>
        </c:spPr>
        <c:dLbl>
          <c:idx val="0"/>
          <c:layout>
            <c:manualLayout>
              <c:x val="0"/>
              <c:y val="-5.9794444825352913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rgbClr val="005A8C"/>
          </a:solidFill>
          <a:ln>
            <a:noFill/>
          </a:ln>
          <a:effectLst/>
        </c:spPr>
        <c:dLbl>
          <c:idx val="0"/>
          <c:layout>
            <c:manualLayout>
              <c:x val="-1.5477520275433664E-17"/>
              <c:y val="-5.9794444825352913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rgbClr val="005A8C"/>
          </a:solidFill>
          <a:ln>
            <a:noFill/>
          </a:ln>
          <a:effectLst/>
        </c:spPr>
        <c:dLbl>
          <c:idx val="0"/>
          <c:layout>
            <c:manualLayout>
              <c:x val="-3.0955040550867327E-17"/>
              <c:y val="-4.1108680817430146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rgbClr val="005A8C"/>
          </a:solidFill>
          <a:ln>
            <a:noFill/>
          </a:ln>
          <a:effectLst/>
        </c:spPr>
        <c:dLbl>
          <c:idx val="0"/>
          <c:layout>
            <c:manualLayout>
              <c:x val="8.4423813125825815E-4"/>
              <c:y val="-2.2422916809507316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5">
              <a:lumMod val="75000"/>
            </a:schemeClr>
          </a:solidFill>
          <a:ln>
            <a:noFill/>
          </a:ln>
          <a:effectLst/>
        </c:spPr>
        <c:dLbl>
          <c:idx val="0"/>
          <c:layout>
            <c:manualLayout>
              <c:x val="8.4423813125828904E-4"/>
              <c:y val="-5.232013922218373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5">
              <a:lumMod val="75000"/>
            </a:schemeClr>
          </a:solidFill>
          <a:ln>
            <a:noFill/>
          </a:ln>
          <a:effectLst/>
        </c:spPr>
        <c:dLbl>
          <c:idx val="0"/>
          <c:layout>
            <c:manualLayout>
              <c:x val="-6.1910081101734655E-17"/>
              <c:y val="-7.474305603169105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rgbClr val="005A8C"/>
          </a:solidFill>
          <a:ln>
            <a:noFill/>
          </a:ln>
          <a:effectLst/>
        </c:spPr>
        <c:dLbl>
          <c:idx val="0"/>
          <c:layout>
            <c:manualLayout>
              <c:x val="0"/>
              <c:y val="-2.6160069611091939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5">
              <a:lumMod val="75000"/>
            </a:schemeClr>
          </a:solidFill>
          <a:ln>
            <a:noFill/>
          </a:ln>
          <a:effectLst/>
        </c:spPr>
        <c:dLbl>
          <c:idx val="0"/>
          <c:layout>
            <c:manualLayout>
              <c:x val="-6.1910081101734655E-17"/>
              <c:y val="-7.474305603169112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rgbClr val="005A8C"/>
          </a:solidFill>
          <a:ln>
            <a:noFill/>
          </a:ln>
          <a:effectLst/>
        </c:spPr>
        <c:dLbl>
          <c:idx val="0"/>
          <c:layout>
            <c:manualLayout>
              <c:x val="0"/>
              <c:y val="-2.9897222412676422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rgbClr val="005A8C"/>
          </a:solidFill>
          <a:ln>
            <a:noFill/>
          </a:ln>
          <a:effectLst/>
        </c:spPr>
        <c:dLbl>
          <c:idx val="0"/>
          <c:layout>
            <c:manualLayout>
              <c:x val="0"/>
              <c:y val="-4.8582986420599189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5">
              <a:lumMod val="75000"/>
            </a:schemeClr>
          </a:solidFill>
          <a:ln>
            <a:noFill/>
          </a:ln>
          <a:effectLst/>
        </c:spPr>
        <c:dLbl>
          <c:idx val="0"/>
          <c:layout>
            <c:manualLayout>
              <c:x val="-6.1910081101734655E-17"/>
              <c:y val="-8.2217361634860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5">
              <a:lumMod val="75000"/>
            </a:schemeClr>
          </a:solidFill>
          <a:ln>
            <a:noFill/>
          </a:ln>
          <a:effectLst/>
        </c:spPr>
        <c:dLbl>
          <c:idx val="0"/>
          <c:layout>
            <c:manualLayout>
              <c:x val="0"/>
              <c:y val="-8.2217361634860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rgbClr val="005A8C"/>
          </a:solidFill>
          <a:ln>
            <a:noFill/>
          </a:ln>
          <a:effectLst/>
        </c:spPr>
        <c:dLbl>
          <c:idx val="0"/>
          <c:layout>
            <c:manualLayout>
              <c:x val="-6.1910081101734655E-17"/>
              <c:y val="-4.1108680817430084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rgbClr val="005A8C"/>
          </a:solidFill>
          <a:ln>
            <a:noFill/>
          </a:ln>
          <a:effectLst/>
        </c:spPr>
        <c:dLbl>
          <c:idx val="0"/>
          <c:layout>
            <c:manualLayout>
              <c:x val="9.3118193632860027E-4"/>
              <c:y val="-1.4948611206338211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5">
              <a:lumMod val="75000"/>
            </a:schemeClr>
          </a:solidFill>
          <a:ln>
            <a:noFill/>
          </a:ln>
          <a:effectLst/>
        </c:spPr>
        <c:dLbl>
          <c:idx val="0"/>
          <c:layout>
            <c:manualLayout>
              <c:x val="-8.4423813125841286E-4"/>
              <c:y val="-6.3531597626937428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solidFill>
            <a:srgbClr val="005A8C"/>
          </a:solidFill>
          <a:ln>
            <a:noFill/>
          </a:ln>
          <a:effectLst/>
        </c:spPr>
        <c:dLbl>
          <c:idx val="0"/>
          <c:layout>
            <c:manualLayout>
              <c:x val="0"/>
              <c:y val="-2.6160069611091869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5">
              <a:lumMod val="75000"/>
            </a:schemeClr>
          </a:solidFill>
          <a:ln>
            <a:noFill/>
          </a:ln>
          <a:effectLst/>
        </c:spPr>
        <c:dLbl>
          <c:idx val="0"/>
          <c:layout>
            <c:manualLayout>
              <c:x val="-1.6884762625165781E-3"/>
              <c:y val="-6.7268750428521956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solidFill>
            <a:srgbClr val="005A8C"/>
          </a:solidFill>
          <a:ln>
            <a:noFill/>
          </a:ln>
          <a:effectLst/>
        </c:spPr>
        <c:dLbl>
          <c:idx val="0"/>
          <c:layout>
            <c:manualLayout>
              <c:x val="-8.4422875146200529E-4"/>
              <c:y val="-2.9897369544676519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1.6431425915502056E-2"/>
                  <c:h val="4.9872451269145912E-2"/>
                </c:manualLayout>
              </c15:layout>
            </c:ext>
          </c:extLst>
        </c:dLbl>
      </c:pivotFmt>
      <c:pivotFmt>
        <c:idx val="56"/>
        <c:spPr>
          <a:solidFill>
            <a:schemeClr val="accent5">
              <a:lumMod val="75000"/>
            </a:schemeClr>
          </a:solidFill>
          <a:ln>
            <a:noFill/>
          </a:ln>
          <a:effectLst/>
        </c:spPr>
        <c:dLbl>
          <c:idx val="0"/>
          <c:layout>
            <c:manualLayout>
              <c:x val="0"/>
              <c:y val="-6.7268750428521984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7"/>
        <c:spPr>
          <a:solidFill>
            <a:srgbClr val="005A8C"/>
          </a:solidFill>
          <a:ln>
            <a:noFill/>
          </a:ln>
          <a:effectLst/>
        </c:spPr>
        <c:dLbl>
          <c:idx val="0"/>
          <c:layout>
            <c:manualLayout>
              <c:x val="0"/>
              <c:y val="-2.9897222412676457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5">
              <a:lumMod val="75000"/>
            </a:schemeClr>
          </a:solidFill>
          <a:ln>
            <a:noFill/>
          </a:ln>
          <a:effectLst/>
        </c:spPr>
        <c:dLbl>
          <c:idx val="0"/>
          <c:layout>
            <c:manualLayout>
              <c:x val="-1.6884762625165781E-3"/>
              <c:y val="-9.7165972841198406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5">
              <a:lumMod val="75000"/>
            </a:schemeClr>
          </a:solidFill>
          <a:ln>
            <a:noFill/>
          </a:ln>
          <a:effectLst/>
        </c:spPr>
        <c:dLbl>
          <c:idx val="0"/>
          <c:layout>
            <c:manualLayout>
              <c:x val="0"/>
              <c:y val="-7.4743056031691055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0"/>
        <c:spPr>
          <a:solidFill>
            <a:srgbClr val="005A8C"/>
          </a:solidFill>
          <a:ln>
            <a:noFill/>
          </a:ln>
          <a:effectLst/>
        </c:spPr>
        <c:dLbl>
          <c:idx val="0"/>
          <c:layout>
            <c:manualLayout>
              <c:x val="0"/>
              <c:y val="-3.3634375214261041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1"/>
        <c:spPr>
          <a:solidFill>
            <a:srgbClr val="005A8C"/>
          </a:solidFill>
          <a:ln>
            <a:noFill/>
          </a:ln>
          <a:effectLst/>
        </c:spPr>
        <c:dLbl>
          <c:idx val="0"/>
          <c:layout>
            <c:manualLayout>
              <c:x val="-8.4423813125828904E-4"/>
              <c:y val="-3.3634375214260978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5">
              <a:lumMod val="75000"/>
            </a:schemeClr>
          </a:solidFill>
          <a:ln>
            <a:noFill/>
          </a:ln>
          <a:effectLst/>
        </c:spPr>
        <c:dLbl>
          <c:idx val="0"/>
          <c:layout>
            <c:manualLayout>
              <c:x val="-1.6884762625165781E-3"/>
              <c:y val="-8.221736163486023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5">
              <a:lumMod val="75000"/>
            </a:schemeClr>
          </a:solidFill>
          <a:ln>
            <a:noFill/>
          </a:ln>
          <a:effectLst/>
        </c:spPr>
        <c:dLbl>
          <c:idx val="0"/>
          <c:layout>
            <c:manualLayout>
              <c:x val="0"/>
              <c:y val="-8.2217361634860181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4"/>
        <c:spPr>
          <a:solidFill>
            <a:srgbClr val="005A8C"/>
          </a:solidFill>
          <a:ln>
            <a:noFill/>
          </a:ln>
          <a:effectLst/>
        </c:spPr>
        <c:dLbl>
          <c:idx val="0"/>
          <c:layout>
            <c:manualLayout>
              <c:x val="0"/>
              <c:y val="-2.2422916809507316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5">
              <a:lumMod val="75000"/>
            </a:schemeClr>
          </a:solidFill>
          <a:ln>
            <a:noFill/>
          </a:ln>
          <a:effectLst/>
        </c:spPr>
        <c:dLbl>
          <c:idx val="0"/>
          <c:layout>
            <c:manualLayout>
              <c:x val="-1.2382016220346931E-16"/>
              <c:y val="-8.2217361634860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6"/>
        <c:spPr>
          <a:solidFill>
            <a:srgbClr val="005A8C"/>
          </a:solidFill>
          <a:ln>
            <a:noFill/>
          </a:ln>
          <a:effectLst/>
        </c:spPr>
        <c:dLbl>
          <c:idx val="0"/>
          <c:layout>
            <c:manualLayout>
              <c:x val="0"/>
              <c:y val="-2.2422916809507386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7"/>
        <c:spPr>
          <a:solidFill>
            <a:srgbClr val="005A8C"/>
          </a:solidFill>
          <a:ln>
            <a:noFill/>
          </a:ln>
          <a:effectLst/>
        </c:spPr>
        <c:dLbl>
          <c:idx val="0"/>
          <c:layout>
            <c:manualLayout>
              <c:x val="-1.2382016220346931E-16"/>
              <c:y val="-2.9897222412676422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5">
              <a:lumMod val="75000"/>
            </a:schemeClr>
          </a:solidFill>
          <a:ln>
            <a:noFill/>
          </a:ln>
          <a:effectLst/>
        </c:spPr>
        <c:dLbl>
          <c:idx val="0"/>
          <c:layout>
            <c:manualLayout>
              <c:x val="0"/>
              <c:y val="-8.2217361634860167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9"/>
        <c:spPr>
          <a:solidFill>
            <a:srgbClr val="005A8C"/>
          </a:solidFill>
          <a:ln>
            <a:noFill/>
          </a:ln>
          <a:effectLst/>
        </c:spPr>
        <c:dLbl>
          <c:idx val="0"/>
          <c:layout>
            <c:manualLayout>
              <c:x val="0"/>
              <c:y val="-2.9897222412676422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5">
              <a:lumMod val="75000"/>
            </a:schemeClr>
          </a:solidFill>
          <a:ln>
            <a:noFill/>
          </a:ln>
          <a:effectLst/>
        </c:spPr>
        <c:dLbl>
          <c:idx val="0"/>
          <c:layout>
            <c:manualLayout>
              <c:x val="0"/>
              <c:y val="-6.7268750428521956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5">
              <a:lumMod val="75000"/>
            </a:schemeClr>
          </a:solidFill>
          <a:ln>
            <a:noFill/>
          </a:ln>
          <a:effectLst/>
        </c:spPr>
        <c:dLbl>
          <c:idx val="0"/>
          <c:layout>
            <c:manualLayout>
              <c:x val="-8.4423813125828904E-4"/>
              <c:y val="-6.7268750428522026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2"/>
        <c:spPr>
          <a:solidFill>
            <a:srgbClr val="005A8C"/>
          </a:solidFill>
          <a:ln>
            <a:noFill/>
          </a:ln>
          <a:effectLst/>
        </c:spPr>
        <c:dLbl>
          <c:idx val="0"/>
          <c:layout>
            <c:manualLayout>
              <c:x val="-1.3019527974432948E-16"/>
              <c:y val="-2.9897222412676491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3"/>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5"/>
        <c:spPr>
          <a:solidFill>
            <a:srgbClr val="005A8C"/>
          </a:solidFill>
          <a:ln>
            <a:noFill/>
          </a:ln>
          <a:effectLst/>
        </c:spPr>
        <c:dLbl>
          <c:idx val="0"/>
          <c:layout>
            <c:manualLayout>
              <c:x val="0"/>
              <c:y val="-2.9897222412676491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5">
              <a:lumMod val="75000"/>
            </a:schemeClr>
          </a:solidFill>
          <a:ln>
            <a:noFill/>
          </a:ln>
          <a:effectLst/>
        </c:spPr>
        <c:dLbl>
          <c:idx val="0"/>
          <c:layout>
            <c:manualLayout>
              <c:x val="-1.3019527974432948E-16"/>
              <c:y val="-4.8582986420599189E-2"/>
            </c:manualLayout>
          </c:layout>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dLbl>
          <c:idx val="0"/>
          <c:layout>
            <c:manualLayout>
              <c:x val="-3.5508213755812762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8"/>
        <c:spPr>
          <a:solidFill>
            <a:srgbClr val="005A8C"/>
          </a:solidFill>
          <a:ln>
            <a:noFill/>
          </a:ln>
          <a:effectLst/>
        </c:spPr>
        <c:dLbl>
          <c:idx val="0"/>
          <c:layout>
            <c:manualLayout>
              <c:x val="0"/>
              <c:y val="-2.2422916809507334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9671145373878393E-2"/>
          <c:y val="0.19032254319043579"/>
          <c:w val="0.95566720934915661"/>
          <c:h val="0.41758741095252905"/>
        </c:manualLayout>
      </c:layout>
      <c:barChart>
        <c:barDir val="col"/>
        <c:grouping val="clustered"/>
        <c:varyColors val="0"/>
        <c:ser>
          <c:idx val="0"/>
          <c:order val="0"/>
          <c:tx>
            <c:strRef>
              <c:f>'5b Projected cost (C)'!$F$30</c:f>
              <c:strCache>
                <c:ptCount val="1"/>
                <c:pt idx="0">
                  <c:v>Current Operating cost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'5b Projected cost (C)'!$B$31:$E$58</c:f>
              <c:multiLvlStrCache>
                <c:ptCount val="28"/>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 </c:v>
                  </c:pt>
                  <c:pt idx="7">
                    <c:v>CC</c:v>
                  </c:pt>
                  <c:pt idx="14">
                    <c:v>IT</c:v>
                  </c:pt>
                  <c:pt idx="21">
                    <c:v>KP </c:v>
                  </c:pt>
                </c:lvl>
              </c:multiLvlStrCache>
            </c:multiLvlStrRef>
          </c:cat>
          <c:val>
            <c:numRef>
              <c:f>'5b Projected cost (C)'!$F$31:$F$58</c:f>
              <c:numCache>
                <c:formatCode>_(* #,##0_);_(* \(#,##0\);_(* "-"??_);_(@_)</c:formatCode>
                <c:ptCount val="28"/>
                <c:pt idx="0">
                  <c:v>14126.756219617644</c:v>
                </c:pt>
                <c:pt idx="1">
                  <c:v>12715.14721868684</c:v>
                </c:pt>
                <c:pt idx="2">
                  <c:v>15011.4389868413</c:v>
                </c:pt>
                <c:pt idx="3">
                  <c:v>13005.253562159889</c:v>
                </c:pt>
                <c:pt idx="4">
                  <c:v>13022.283997398179</c:v>
                </c:pt>
                <c:pt idx="5">
                  <c:v>21032.374687345658</c:v>
                </c:pt>
                <c:pt idx="6">
                  <c:v>31935.950061834832</c:v>
                </c:pt>
                <c:pt idx="7">
                  <c:v>10912.82891543424</c:v>
                </c:pt>
                <c:pt idx="8">
                  <c:v>9779.0859363216659</c:v>
                </c:pt>
                <c:pt idx="9">
                  <c:v>11648.93657756617</c:v>
                </c:pt>
                <c:pt idx="10">
                  <c:v>10059.291409135189</c:v>
                </c:pt>
                <c:pt idx="11">
                  <c:v>10052.059789152316</c:v>
                </c:pt>
                <c:pt idx="12">
                  <c:v>15285.819474944134</c:v>
                </c:pt>
                <c:pt idx="13">
                  <c:v>24631.23244754296</c:v>
                </c:pt>
                <c:pt idx="14">
                  <c:v>18219.714700773377</c:v>
                </c:pt>
                <c:pt idx="15">
                  <c:v>16846.180686361746</c:v>
                </c:pt>
                <c:pt idx="16">
                  <c:v>18757.320105247833</c:v>
                </c:pt>
                <c:pt idx="17">
                  <c:v>17193.899723443701</c:v>
                </c:pt>
                <c:pt idx="18">
                  <c:v>16921.434683102238</c:v>
                </c:pt>
                <c:pt idx="19">
                  <c:v>23715.726013460404</c:v>
                </c:pt>
                <c:pt idx="20">
                  <c:v>40672.155909145979</c:v>
                </c:pt>
                <c:pt idx="21">
                  <c:v>19981.252014207563</c:v>
                </c:pt>
                <c:pt idx="22">
                  <c:v>18385.729857395472</c:v>
                </c:pt>
                <c:pt idx="23">
                  <c:v>20947.011375388243</c:v>
                </c:pt>
                <c:pt idx="24">
                  <c:v>18625.407670692544</c:v>
                </c:pt>
                <c:pt idx="25">
                  <c:v>18872.616910641165</c:v>
                </c:pt>
                <c:pt idx="26">
                  <c:v>28476.416282248374</c:v>
                </c:pt>
                <c:pt idx="27">
                  <c:v>39985.607676056527</c:v>
                </c:pt>
              </c:numCache>
            </c:numRef>
          </c:val>
          <c:extLst>
            <c:ext xmlns:c16="http://schemas.microsoft.com/office/drawing/2014/chart" uri="{C3380CC4-5D6E-409C-BE32-E72D297353CC}">
              <c16:uniqueId val="{00000000-68CE-4B23-9D65-2C5487491F6B}"/>
            </c:ext>
          </c:extLst>
        </c:ser>
        <c:ser>
          <c:idx val="1"/>
          <c:order val="1"/>
          <c:tx>
            <c:strRef>
              <c:f>'5b Projected cost (C)'!$G$30</c:f>
              <c:strCache>
                <c:ptCount val="1"/>
                <c:pt idx="0">
                  <c:v>Projected operating cost | 2016 (constant current exchange rate) </c:v>
                </c:pt>
              </c:strCache>
            </c:strRef>
          </c:tx>
          <c:spPr>
            <a:solidFill>
              <a:srgbClr val="005A8C"/>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'5b Projected cost (C)'!$B$31:$E$58</c:f>
              <c:multiLvlStrCache>
                <c:ptCount val="28"/>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 </c:v>
                  </c:pt>
                  <c:pt idx="7">
                    <c:v>CC</c:v>
                  </c:pt>
                  <c:pt idx="14">
                    <c:v>IT</c:v>
                  </c:pt>
                  <c:pt idx="21">
                    <c:v>KP </c:v>
                  </c:pt>
                </c:lvl>
              </c:multiLvlStrCache>
            </c:multiLvlStrRef>
          </c:cat>
          <c:val>
            <c:numRef>
              <c:f>'5b Projected cost (C)'!$G$31:$G$58</c:f>
              <c:numCache>
                <c:formatCode>_(* #,##0_);_(* \(#,##0\);_(* "-"??_);_(@_)</c:formatCode>
                <c:ptCount val="28"/>
                <c:pt idx="0">
                  <c:v>14353.323660349188</c:v>
                </c:pt>
                <c:pt idx="1">
                  <c:v>12910.457567456229</c:v>
                </c:pt>
                <c:pt idx="2">
                  <c:v>15240.784582109556</c:v>
                </c:pt>
                <c:pt idx="3">
                  <c:v>13202.55480882857</c:v>
                </c:pt>
                <c:pt idx="4">
                  <c:v>13217.050050276697</c:v>
                </c:pt>
                <c:pt idx="5">
                  <c:v>21345.619901159142</c:v>
                </c:pt>
                <c:pt idx="6">
                  <c:v>32190.76813233022</c:v>
                </c:pt>
                <c:pt idx="7">
                  <c:v>11077.185397218364</c:v>
                </c:pt>
                <c:pt idx="8">
                  <c:v>9920.1691217970038</c:v>
                </c:pt>
                <c:pt idx="9">
                  <c:v>11815.795979435834</c:v>
                </c:pt>
                <c:pt idx="10">
                  <c:v>10202.235566807665</c:v>
                </c:pt>
                <c:pt idx="11">
                  <c:v>10192.604306945226</c:v>
                </c:pt>
                <c:pt idx="12">
                  <c:v>15530.95118897714</c:v>
                </c:pt>
                <c:pt idx="13">
                  <c:v>24823.012193918574</c:v>
                </c:pt>
                <c:pt idx="14">
                  <c:v>18593.260965407037</c:v>
                </c:pt>
                <c:pt idx="15">
                  <c:v>17181.675569150044</c:v>
                </c:pt>
                <c:pt idx="16">
                  <c:v>19087.975327855824</c:v>
                </c:pt>
                <c:pt idx="17">
                  <c:v>17533.228201178892</c:v>
                </c:pt>
                <c:pt idx="18">
                  <c:v>17233.228776142874</c:v>
                </c:pt>
                <c:pt idx="19">
                  <c:v>24102.783992696513</c:v>
                </c:pt>
                <c:pt idx="20">
                  <c:v>41068.4803724378</c:v>
                </c:pt>
                <c:pt idx="21">
                  <c:v>20363.750803661304</c:v>
                </c:pt>
                <c:pt idx="22">
                  <c:v>18743.463305141686</c:v>
                </c:pt>
                <c:pt idx="23">
                  <c:v>21353.791792744527</c:v>
                </c:pt>
                <c:pt idx="24">
                  <c:v>18984.035966532054</c:v>
                </c:pt>
                <c:pt idx="25">
                  <c:v>19253.153670508953</c:v>
                </c:pt>
                <c:pt idx="26">
                  <c:v>28978.054652030616</c:v>
                </c:pt>
                <c:pt idx="27">
                  <c:v>40363.204426317789</c:v>
                </c:pt>
              </c:numCache>
            </c:numRef>
          </c:val>
          <c:extLst>
            <c:ext xmlns:c16="http://schemas.microsoft.com/office/drawing/2014/chart" uri="{C3380CC4-5D6E-409C-BE32-E72D297353CC}">
              <c16:uniqueId val="{00000001-68CE-4B23-9D65-2C5487491F6B}"/>
            </c:ext>
          </c:extLst>
        </c:ser>
        <c:ser>
          <c:idx val="2"/>
          <c:order val="2"/>
          <c:tx>
            <c:strRef>
              <c:f>'5b Projected cost (C)'!$H$30</c:f>
              <c:strCache>
                <c:ptCount val="1"/>
                <c:pt idx="0">
                  <c:v>Projected operating cost | 2016 (forecasted exchange rate) </c:v>
                </c:pt>
              </c:strCache>
            </c:strRef>
          </c:tx>
          <c:spPr>
            <a:solidFill>
              <a:schemeClr val="accent5">
                <a:lumMod val="75000"/>
              </a:scheme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'5b Projected cost (C)'!$B$31:$E$58</c:f>
              <c:multiLvlStrCache>
                <c:ptCount val="28"/>
                <c:lvl>
                  <c:pt idx="0">
                    <c:v>Bangalore</c:v>
                  </c:pt>
                  <c:pt idx="1">
                    <c:v>Chennai</c:v>
                  </c:pt>
                  <c:pt idx="2">
                    <c:v>Gurgaon</c:v>
                  </c:pt>
                  <c:pt idx="3">
                    <c:v>Hyderabad</c:v>
                  </c:pt>
                  <c:pt idx="4">
                    <c:v>Pune</c:v>
                  </c:pt>
                  <c:pt idx="5">
                    <c:v>Metro Manila</c:v>
                  </c:pt>
                  <c:pt idx="6">
                    <c:v>Guadalajara</c:v>
                  </c:pt>
                  <c:pt idx="7">
                    <c:v>Bangalore</c:v>
                  </c:pt>
                  <c:pt idx="8">
                    <c:v>Chennai</c:v>
                  </c:pt>
                  <c:pt idx="9">
                    <c:v>Gurgaon</c:v>
                  </c:pt>
                  <c:pt idx="10">
                    <c:v>Hyderabad</c:v>
                  </c:pt>
                  <c:pt idx="11">
                    <c:v>Pune</c:v>
                  </c:pt>
                  <c:pt idx="12">
                    <c:v>Metro Manila</c:v>
                  </c:pt>
                  <c:pt idx="13">
                    <c:v>Guadalajara</c:v>
                  </c:pt>
                  <c:pt idx="14">
                    <c:v>Bangalore</c:v>
                  </c:pt>
                  <c:pt idx="15">
                    <c:v>Chennai</c:v>
                  </c:pt>
                  <c:pt idx="16">
                    <c:v>Gurgaon</c:v>
                  </c:pt>
                  <c:pt idx="17">
                    <c:v>Hyderabad</c:v>
                  </c:pt>
                  <c:pt idx="18">
                    <c:v>Pune</c:v>
                  </c:pt>
                  <c:pt idx="19">
                    <c:v>Metro Manila</c:v>
                  </c:pt>
                  <c:pt idx="20">
                    <c:v>Guadalajara</c:v>
                  </c:pt>
                  <c:pt idx="21">
                    <c:v>Bangalore</c:v>
                  </c:pt>
                  <c:pt idx="22">
                    <c:v>Chennai</c:v>
                  </c:pt>
                  <c:pt idx="23">
                    <c:v>Gurgaon</c:v>
                  </c:pt>
                  <c:pt idx="24">
                    <c:v>Hyderabad</c:v>
                  </c:pt>
                  <c:pt idx="25">
                    <c:v>Pune</c:v>
                  </c:pt>
                  <c:pt idx="26">
                    <c:v>Metro Manila</c:v>
                  </c:pt>
                  <c:pt idx="27">
                    <c:v>Guadalajara</c:v>
                  </c:pt>
                </c:lvl>
                <c:lvl>
                  <c:pt idx="0">
                    <c:v>India</c:v>
                  </c:pt>
                  <c:pt idx="5">
                    <c:v>Philippines</c:v>
                  </c:pt>
                  <c:pt idx="6">
                    <c:v>Mexico</c:v>
                  </c:pt>
                  <c:pt idx="7">
                    <c:v>India</c:v>
                  </c:pt>
                  <c:pt idx="12">
                    <c:v>Philippines</c:v>
                  </c:pt>
                  <c:pt idx="13">
                    <c:v>Mexico</c:v>
                  </c:pt>
                  <c:pt idx="14">
                    <c:v>India</c:v>
                  </c:pt>
                  <c:pt idx="19">
                    <c:v>Philippines</c:v>
                  </c:pt>
                  <c:pt idx="20">
                    <c:v>Mexico</c:v>
                  </c:pt>
                  <c:pt idx="21">
                    <c:v>India</c:v>
                  </c:pt>
                  <c:pt idx="26">
                    <c:v>Philippines</c:v>
                  </c:pt>
                  <c:pt idx="27">
                    <c:v>Mexico</c:v>
                  </c:pt>
                </c:lvl>
                <c:lvl>
                  <c:pt idx="0">
                    <c:v>Asia-Pacific</c:v>
                  </c:pt>
                  <c:pt idx="6">
                    <c:v>Latin America</c:v>
                  </c:pt>
                  <c:pt idx="7">
                    <c:v>Asia-Pacific</c:v>
                  </c:pt>
                  <c:pt idx="13">
                    <c:v>Latin America</c:v>
                  </c:pt>
                  <c:pt idx="14">
                    <c:v>Asia-Pacific</c:v>
                  </c:pt>
                  <c:pt idx="20">
                    <c:v>Latin America</c:v>
                  </c:pt>
                  <c:pt idx="21">
                    <c:v>Asia-Pacific</c:v>
                  </c:pt>
                  <c:pt idx="27">
                    <c:v>Latin America</c:v>
                  </c:pt>
                </c:lvl>
                <c:lvl>
                  <c:pt idx="0">
                    <c:v>BP </c:v>
                  </c:pt>
                  <c:pt idx="7">
                    <c:v>CC</c:v>
                  </c:pt>
                  <c:pt idx="14">
                    <c:v>IT</c:v>
                  </c:pt>
                  <c:pt idx="21">
                    <c:v>KP </c:v>
                  </c:pt>
                </c:lvl>
              </c:multiLvlStrCache>
            </c:multiLvlStrRef>
          </c:cat>
          <c:val>
            <c:numRef>
              <c:f>'5b Projected cost (C)'!$H$31:$H$58</c:f>
              <c:numCache>
                <c:formatCode>_(* #,##0_);_(* \(#,##0\);_(* "-"??_);_(@_)</c:formatCode>
                <c:ptCount val="28"/>
                <c:pt idx="0">
                  <c:v>13347.779573511158</c:v>
                </c:pt>
                <c:pt idx="1">
                  <c:v>12005.995676083185</c:v>
                </c:pt>
                <c:pt idx="2">
                  <c:v>14173.068060280659</c:v>
                </c:pt>
                <c:pt idx="3">
                  <c:v>12277.629597544817</c:v>
                </c:pt>
                <c:pt idx="4">
                  <c:v>12291.109352637983</c:v>
                </c:pt>
                <c:pt idx="5">
                  <c:v>19799.760989399954</c:v>
                </c:pt>
                <c:pt idx="6">
                  <c:v>28911.424431110132</c:v>
                </c:pt>
                <c:pt idx="7">
                  <c:v>10301.156197392564</c:v>
                </c:pt>
                <c:pt idx="8">
                  <c:v>9225.1964703816084</c:v>
                </c:pt>
                <c:pt idx="9">
                  <c:v>10988.022283282924</c:v>
                </c:pt>
                <c:pt idx="10">
                  <c:v>9487.5023182938148</c:v>
                </c:pt>
                <c:pt idx="11">
                  <c:v>9478.5457911018457</c:v>
                </c:pt>
                <c:pt idx="12">
                  <c:v>14406.193069290322</c:v>
                </c:pt>
                <c:pt idx="13">
                  <c:v>22294.237846291857</c:v>
                </c:pt>
                <c:pt idx="14">
                  <c:v>17290.681572562316</c:v>
                </c:pt>
                <c:pt idx="15">
                  <c:v>15977.986954626882</c:v>
                </c:pt>
                <c:pt idx="16">
                  <c:v>17750.737962153678</c:v>
                </c:pt>
                <c:pt idx="17">
                  <c:v>16304.911028231627</c:v>
                </c:pt>
                <c:pt idx="18">
                  <c:v>16025.928522693712</c:v>
                </c:pt>
                <c:pt idx="19">
                  <c:v>22357.25007961052</c:v>
                </c:pt>
                <c:pt idx="20">
                  <c:v>36884.744778605433</c:v>
                </c:pt>
                <c:pt idx="21">
                  <c:v>18937.137031756251</c:v>
                </c:pt>
                <c:pt idx="22">
                  <c:v>17430.361257187706</c:v>
                </c:pt>
                <c:pt idx="23">
                  <c:v>19857.819182018746</c:v>
                </c:pt>
                <c:pt idx="24">
                  <c:v>17654.080232084249</c:v>
                </c:pt>
                <c:pt idx="25">
                  <c:v>17904.344482860968</c:v>
                </c:pt>
                <c:pt idx="26">
                  <c:v>26879.451555155752</c:v>
                </c:pt>
                <c:pt idx="27">
                  <c:v>36251.316830085947</c:v>
                </c:pt>
              </c:numCache>
            </c:numRef>
          </c:val>
          <c:extLst>
            <c:ext xmlns:c16="http://schemas.microsoft.com/office/drawing/2014/chart" uri="{C3380CC4-5D6E-409C-BE32-E72D297353CC}">
              <c16:uniqueId val="{00000000-1371-4653-A5D9-6BEFF58FD649}"/>
            </c:ext>
          </c:extLst>
        </c:ser>
        <c:dLbls>
          <c:dLblPos val="outEnd"/>
          <c:showLegendKey val="0"/>
          <c:showVal val="1"/>
          <c:showCatName val="0"/>
          <c:showSerName val="0"/>
          <c:showPercent val="0"/>
          <c:showBubbleSize val="0"/>
        </c:dLbls>
        <c:gapWidth val="100"/>
        <c:axId val="233271424"/>
        <c:axId val="233267112"/>
      </c:barChart>
      <c:catAx>
        <c:axId val="23327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7112"/>
        <c:crosses val="autoZero"/>
        <c:auto val="1"/>
        <c:lblAlgn val="ctr"/>
        <c:lblOffset val="100"/>
        <c:noMultiLvlLbl val="0"/>
      </c:catAx>
      <c:valAx>
        <c:axId val="233267112"/>
        <c:scaling>
          <c:orientation val="minMax"/>
        </c:scaling>
        <c:delete val="0"/>
        <c:axPos val="l"/>
        <c:numFmt formatCode="_(* #,##0_);_(* \(#,##0\);_(* &quot;-&quot;??_);_(@_)" sourceLinked="1"/>
        <c:majorTickMark val="out"/>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1424"/>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0.17372113987796778"/>
          <c:y val="2.2422916809507316E-2"/>
          <c:w val="0.54615870078563422"/>
          <c:h val="0.113904886224295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2016.xlsx]6a Avg Salaries (C)!PivotTable1</c:name>
    <c:fmtId val="15"/>
  </c:pivotSource>
  <c:chart>
    <c:autoTitleDeleted val="0"/>
    <c:pivotFmts>
      <c:pivotFmt>
        <c:idx val="0"/>
        <c:spPr>
          <a:solidFill>
            <a:srgbClr val="52B96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005A8C"/>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BC202E"/>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BFBFB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3"/>
          </a:solidFill>
          <a:ln>
            <a:noFill/>
          </a:ln>
          <a:effectLst/>
        </c:spPr>
        <c:marker>
          <c:symbol val="none"/>
        </c:marker>
        <c:dLbl>
          <c:idx val="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1"/>
        <c:spPr>
          <a:solidFill>
            <a:schemeClr val="accent4"/>
          </a:solidFill>
          <a:ln>
            <a:noFill/>
          </a:ln>
          <a:effectLst/>
        </c:spPr>
        <c:dLbl>
          <c:idx val="0"/>
          <c:layout>
            <c:manualLayout>
              <c:x val="0"/>
              <c:y val="-9.578493805623143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3"/>
          </a:solidFill>
          <a:ln>
            <a:noFill/>
          </a:ln>
          <a:effectLst/>
        </c:spPr>
        <c:dLbl>
          <c:idx val="0"/>
          <c:layout>
            <c:manualLayout>
              <c:x val="0"/>
              <c:y val="-6.6633000386943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dLbl>
          <c:idx val="0"/>
          <c:layout>
            <c:manualLayout>
              <c:x val="0"/>
              <c:y val="-3.331650019347187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dLbl>
          <c:idx val="0"/>
          <c:layout>
            <c:manualLayout>
              <c:x val="-8.9038352373179166E-18"/>
              <c:y val="4.164562524183975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4"/>
          </a:solidFill>
          <a:ln>
            <a:noFill/>
          </a:ln>
          <a:effectLst/>
        </c:spPr>
        <c:dLbl>
          <c:idx val="0"/>
          <c:layout>
            <c:manualLayout>
              <c:x val="-1.7807670474635833E-17"/>
              <c:y val="-9.162037553204745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c:spPr>
        <c:dLbl>
          <c:idx val="0"/>
          <c:layout>
            <c:manualLayout>
              <c:x val="0"/>
              <c:y val="-6.6633000386943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2"/>
          </a:solidFill>
          <a:ln>
            <a:noFill/>
          </a:ln>
          <a:effectLst/>
        </c:spPr>
        <c:dLbl>
          <c:idx val="0"/>
          <c:layout>
            <c:manualLayout>
              <c:x val="-1.7807670474635833E-17"/>
              <c:y val="-3.3316500193471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4"/>
          </a:solidFill>
          <a:ln>
            <a:noFill/>
          </a:ln>
          <a:effectLst/>
        </c:spPr>
        <c:dLbl>
          <c:idx val="0"/>
          <c:layout>
            <c:manualLayout>
              <c:x val="0"/>
              <c:y val="-6.772613178798654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3"/>
          </a:solidFill>
          <a:ln>
            <a:noFill/>
          </a:ln>
          <a:effectLst/>
        </c:spPr>
        <c:dLbl>
          <c:idx val="0"/>
          <c:layout>
            <c:manualLayout>
              <c:x val="0"/>
              <c:y val="-5.07945988409899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2"/>
          </a:solidFill>
          <a:ln>
            <a:noFill/>
          </a:ln>
          <a:effectLst/>
        </c:spPr>
        <c:dLbl>
          <c:idx val="0"/>
          <c:layout>
            <c:manualLayout>
              <c:x val="-3.4387347543108074E-17"/>
              <c:y val="-2.116441618374587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dLbl>
          <c:idx val="0"/>
          <c:layout>
            <c:manualLayout>
              <c:x val="0"/>
              <c:y val="4.232883236749159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4"/>
          </a:solidFill>
          <a:ln>
            <a:noFill/>
          </a:ln>
          <a:effectLst/>
        </c:spPr>
        <c:dLbl>
          <c:idx val="0"/>
          <c:layout>
            <c:manualLayout>
              <c:x val="0"/>
              <c:y val="-6.349324855123746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3"/>
          </a:solidFill>
          <a:ln>
            <a:noFill/>
          </a:ln>
          <a:effectLst/>
        </c:spPr>
        <c:dLbl>
          <c:idx val="0"/>
          <c:layout>
            <c:manualLayout>
              <c:x val="-3.4387347543108074E-17"/>
              <c:y val="-5.502748207773906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2"/>
          </a:solidFill>
          <a:ln>
            <a:noFill/>
          </a:ln>
          <a:effectLst/>
        </c:spPr>
        <c:dLbl>
          <c:idx val="0"/>
          <c:layout>
            <c:manualLayout>
              <c:x val="0"/>
              <c:y val="-2.963018265724411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dLbl>
          <c:idx val="0"/>
          <c:layout>
            <c:manualLayout>
              <c:x val="0"/>
              <c:y val="4.232883236749081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4"/>
          </a:solidFill>
          <a:ln>
            <a:noFill/>
          </a:ln>
          <a:effectLst/>
        </c:spPr>
        <c:dLbl>
          <c:idx val="0"/>
          <c:layout>
            <c:manualLayout>
              <c:x val="0"/>
              <c:y val="-7.619189826148485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3"/>
          </a:solidFill>
          <a:ln>
            <a:noFill/>
          </a:ln>
          <a:effectLst/>
        </c:spPr>
        <c:dLbl>
          <c:idx val="0"/>
          <c:layout>
            <c:manualLayout>
              <c:x val="0"/>
              <c:y val="-5.502748207773906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2"/>
          </a:solidFill>
          <a:ln>
            <a:noFill/>
          </a:ln>
          <a:effectLst/>
        </c:spPr>
        <c:dLbl>
          <c:idx val="0"/>
          <c:layout>
            <c:manualLayout>
              <c:x val="-3.4387347543108074E-17"/>
              <c:y val="-2.963018265724419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4"/>
          </a:solidFill>
          <a:ln>
            <a:noFill/>
          </a:ln>
          <a:effectLst/>
        </c:spPr>
        <c:dLbl>
          <c:idx val="0"/>
          <c:layout>
            <c:manualLayout>
              <c:x val="0"/>
              <c:y val="-8.889054797173241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c:spPr>
        <c:dLbl>
          <c:idx val="0"/>
          <c:layout>
            <c:manualLayout>
              <c:x val="0"/>
              <c:y val="-6.349324855123739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2"/>
          </a:solidFill>
          <a:ln>
            <a:noFill/>
          </a:ln>
          <a:effectLst/>
        </c:spPr>
        <c:dLbl>
          <c:idx val="0"/>
          <c:layout>
            <c:manualLayout>
              <c:x val="0"/>
              <c:y val="-3.386306589399327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4"/>
          </a:solidFill>
          <a:ln>
            <a:noFill/>
          </a:ln>
          <a:effectLst/>
        </c:spPr>
        <c:dLbl>
          <c:idx val="0"/>
          <c:layout>
            <c:manualLayout>
              <c:x val="-6.8774695086216148E-17"/>
              <c:y val="-6.772613178798661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3"/>
          </a:solidFill>
          <a:ln>
            <a:noFill/>
          </a:ln>
          <a:effectLst/>
        </c:spPr>
        <c:dLbl>
          <c:idx val="0"/>
          <c:layout>
            <c:manualLayout>
              <c:x val="0"/>
              <c:y val="-5.079459884098990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2"/>
          </a:solidFill>
          <a:ln>
            <a:noFill/>
          </a:ln>
          <a:effectLst/>
        </c:spPr>
        <c:dLbl>
          <c:idx val="0"/>
          <c:layout>
            <c:manualLayout>
              <c:x val="0"/>
              <c:y val="-2.116441618374579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4"/>
          </a:solidFill>
          <a:ln>
            <a:noFill/>
          </a:ln>
          <a:effectLst/>
        </c:spPr>
        <c:dLbl>
          <c:idx val="0"/>
          <c:layout>
            <c:manualLayout>
              <c:x val="0"/>
              <c:y val="-5.502748207773906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3"/>
          </a:solidFill>
          <a:ln>
            <a:noFill/>
          </a:ln>
          <a:effectLst/>
        </c:spPr>
        <c:dLbl>
          <c:idx val="0"/>
          <c:layout>
            <c:manualLayout>
              <c:x val="0"/>
              <c:y val="-4.656171560424082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2"/>
          </a:solidFill>
          <a:ln>
            <a:noFill/>
          </a:ln>
          <a:effectLst/>
        </c:spPr>
        <c:dLbl>
          <c:idx val="0"/>
          <c:layout>
            <c:manualLayout>
              <c:x val="0"/>
              <c:y val="-1.693153294699663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4"/>
          </a:solidFill>
          <a:ln>
            <a:noFill/>
          </a:ln>
          <a:effectLst/>
        </c:spPr>
        <c:dLbl>
          <c:idx val="0"/>
          <c:layout>
            <c:manualLayout>
              <c:x val="-6.8774695086216148E-17"/>
              <c:y val="-5.502748207773906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3"/>
          </a:solidFill>
          <a:ln>
            <a:noFill/>
          </a:ln>
          <a:effectLst/>
        </c:spPr>
        <c:dLbl>
          <c:idx val="0"/>
          <c:layout>
            <c:manualLayout>
              <c:x val="0"/>
              <c:y val="-2.539729942049503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solidFill>
          <a:ln>
            <a:noFill/>
          </a:ln>
          <a:effectLst/>
        </c:spPr>
        <c:dLbl>
          <c:idx val="0"/>
          <c:layout>
            <c:manualLayout>
              <c:x val="-6.8774695086216148E-17"/>
              <c:y val="-1.269864971024747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dLbl>
          <c:idx val="0"/>
          <c:layout>
            <c:manualLayout>
              <c:x val="-6.8774695086216148E-17"/>
              <c:y val="4.232883236749159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4"/>
          </a:solidFill>
          <a:ln>
            <a:noFill/>
          </a:ln>
          <a:effectLst/>
        </c:spPr>
        <c:dLbl>
          <c:idx val="0"/>
          <c:layout>
            <c:manualLayout>
              <c:x val="-6.8774695086216148E-17"/>
              <c:y val="-5.92603653144882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3"/>
          </a:solidFill>
          <a:ln>
            <a:noFill/>
          </a:ln>
          <a:effectLst/>
        </c:spPr>
        <c:dLbl>
          <c:idx val="0"/>
          <c:layout>
            <c:manualLayout>
              <c:x val="-6.8774695086216148E-17"/>
              <c:y val="-2.116441618374579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2"/>
          </a:solidFill>
          <a:ln>
            <a:noFill/>
          </a:ln>
          <a:effectLst/>
        </c:spPr>
        <c:dLbl>
          <c:idx val="0"/>
          <c:layout>
            <c:manualLayout>
              <c:x val="0"/>
              <c:y val="-2.116441618374579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4"/>
          </a:solidFill>
          <a:ln>
            <a:noFill/>
          </a:ln>
          <a:effectLst/>
        </c:spPr>
        <c:dLbl>
          <c:idx val="0"/>
          <c:layout>
            <c:manualLayout>
              <c:x val="0"/>
              <c:y val="-6.772613178798661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3"/>
          </a:solidFill>
          <a:ln>
            <a:noFill/>
          </a:ln>
          <a:effectLst/>
        </c:spPr>
        <c:dLbl>
          <c:idx val="0"/>
          <c:layout>
            <c:manualLayout>
              <c:x val="0"/>
              <c:y val="-5.079459884098998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2"/>
          </a:solidFill>
          <a:ln>
            <a:noFill/>
          </a:ln>
          <a:effectLst/>
        </c:spPr>
        <c:dLbl>
          <c:idx val="0"/>
          <c:layout>
            <c:manualLayout>
              <c:x val="0"/>
              <c:y val="-2.539729942049495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4"/>
          </a:solidFill>
          <a:ln>
            <a:noFill/>
          </a:ln>
          <a:effectLst/>
        </c:spPr>
        <c:dLbl>
          <c:idx val="0"/>
          <c:layout>
            <c:manualLayout>
              <c:x val="0"/>
              <c:y val="-6.772613178798654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3"/>
          </a:solidFill>
          <a:ln>
            <a:noFill/>
          </a:ln>
          <a:effectLst/>
        </c:spPr>
        <c:dLbl>
          <c:idx val="0"/>
          <c:layout>
            <c:manualLayout>
              <c:x val="0"/>
              <c:y val="-5.502748207773914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2"/>
          </a:solidFill>
          <a:ln>
            <a:noFill/>
          </a:ln>
          <a:effectLst/>
        </c:spPr>
        <c:dLbl>
          <c:idx val="0"/>
          <c:layout>
            <c:manualLayout>
              <c:x val="0"/>
              <c:y val="-3.809594913074242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2"/>
          </a:solidFill>
          <a:ln>
            <a:noFill/>
          </a:ln>
          <a:effectLst/>
        </c:spPr>
        <c:dLbl>
          <c:idx val="0"/>
          <c:layout>
            <c:manualLayout>
              <c:x val="-1.375493901724323E-16"/>
              <c:y val="-2.116441618374579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dLbl>
          <c:idx val="0"/>
          <c:layout>
            <c:manualLayout>
              <c:x val="0"/>
              <c:y val="4.232883236749159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3"/>
          </a:solidFill>
          <a:ln>
            <a:noFill/>
          </a:ln>
          <a:effectLst/>
        </c:spPr>
        <c:dLbl>
          <c:idx val="0"/>
          <c:layout>
            <c:manualLayout>
              <c:x val="-1.375493901724323E-16"/>
              <c:y val="-8.4657664734982783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2"/>
          </a:solidFill>
          <a:ln>
            <a:noFill/>
          </a:ln>
          <a:effectLst/>
        </c:spPr>
        <c:dLbl>
          <c:idx val="0"/>
          <c:layout>
            <c:manualLayout>
              <c:x val="0"/>
              <c:y val="-1.693153294699663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pivotFmt>
      <c:pivotFmt>
        <c:idx val="56"/>
        <c:spPr>
          <a:solidFill>
            <a:schemeClr val="accent3"/>
          </a:solidFill>
          <a:ln>
            <a:noFill/>
          </a:ln>
          <a:effectLst/>
        </c:spPr>
        <c:dLbl>
          <c:idx val="0"/>
          <c:layout>
            <c:manualLayout>
              <c:x val="-2.2617339021979957E-3"/>
              <c:y val="-4.4444444444444444E-3"/>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7"/>
        <c:spPr>
          <a:solidFill>
            <a:schemeClr val="accent3"/>
          </a:solidFill>
          <a:ln>
            <a:noFill/>
          </a:ln>
          <a:effectLst/>
        </c:spPr>
        <c:dLbl>
          <c:idx val="0"/>
          <c:layout>
            <c:manualLayout>
              <c:x val="-1.5078226014653305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8"/>
        <c:spPr>
          <a:solidFill>
            <a:schemeClr val="accent3"/>
          </a:solidFill>
          <a:ln>
            <a:noFill/>
          </a:ln>
          <a:effectLst/>
        </c:spPr>
        <c:dLbl>
          <c:idx val="0"/>
          <c:layout>
            <c:manualLayout>
              <c:x val="-1.5078226014653305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59"/>
        <c:spPr>
          <a:solidFill>
            <a:schemeClr val="accent3"/>
          </a:solidFill>
          <a:ln>
            <a:noFill/>
          </a:ln>
          <a:effectLst/>
        </c:spPr>
        <c:dLbl>
          <c:idx val="0"/>
          <c:layout>
            <c:manualLayout>
              <c:x val="-1.5078226014654411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0"/>
        <c:spPr>
          <a:solidFill>
            <a:schemeClr val="accent3"/>
          </a:solidFill>
          <a:ln>
            <a:noFill/>
          </a:ln>
          <a:effectLst/>
        </c:spPr>
        <c:dLbl>
          <c:idx val="0"/>
          <c:layout>
            <c:manualLayout>
              <c:x val="-2.2617339021981063E-3"/>
              <c:y val="-4.4444444444444444E-3"/>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1"/>
        <c:spPr>
          <a:solidFill>
            <a:schemeClr val="accent2"/>
          </a:solidFill>
          <a:ln>
            <a:noFill/>
          </a:ln>
          <a:effectLst/>
        </c:spPr>
        <c:dLbl>
          <c:idx val="0"/>
          <c:layout>
            <c:manualLayout>
              <c:x val="-1.5078226014653305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2"/>
        <c:spPr>
          <a:solidFill>
            <a:schemeClr val="accent3"/>
          </a:solidFill>
          <a:ln>
            <a:noFill/>
          </a:ln>
          <a:effectLst/>
        </c:spPr>
        <c:dLbl>
          <c:idx val="0"/>
          <c:layout>
            <c:manualLayout>
              <c:x val="-2.2617339021980026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3"/>
        <c:spPr>
          <a:solidFill>
            <a:schemeClr val="accent3"/>
          </a:solidFill>
          <a:ln>
            <a:noFill/>
          </a:ln>
          <a:effectLst/>
        </c:spPr>
        <c:dLbl>
          <c:idx val="0"/>
          <c:layout>
            <c:manualLayout>
              <c:x val="-2.2617339021979957E-3"/>
              <c:y val="-8.148054021132795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4"/>
        <c:spPr>
          <a:solidFill>
            <a:schemeClr val="accent2"/>
          </a:solidFill>
          <a:ln>
            <a:noFill/>
          </a:ln>
          <a:effectLst/>
        </c:spPr>
        <c:dLbl>
          <c:idx val="0"/>
          <c:layout>
            <c:manualLayout>
              <c:x val="-1.5049404882862803E-3"/>
              <c:y val="-5.2805819623769096E-5"/>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5"/>
        <c:spPr>
          <a:solidFill>
            <a:schemeClr val="accent3"/>
          </a:solidFill>
          <a:ln>
            <a:noFill/>
          </a:ln>
          <a:effectLst/>
        </c:spPr>
        <c:dLbl>
          <c:idx val="0"/>
          <c:layout>
            <c:manualLayout>
              <c:x val="-3.0127414004039155E-3"/>
              <c:y val="-8.1965419811148662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6"/>
        <c:spPr>
          <a:solidFill>
            <a:schemeClr val="accent2"/>
          </a:solidFill>
          <a:ln>
            <a:noFill/>
          </a:ln>
          <a:effectLst/>
        </c:spPr>
        <c:dLbl>
          <c:idx val="0"/>
          <c:layout>
            <c:manualLayout>
              <c:x val="-2.2617339021980235E-3"/>
              <c:y val="-8.148054021132795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7"/>
        <c:spPr>
          <a:solidFill>
            <a:schemeClr val="accent3"/>
          </a:solidFill>
          <a:ln>
            <a:noFill/>
          </a:ln>
          <a:effectLst/>
        </c:spPr>
        <c:dLbl>
          <c:idx val="0"/>
          <c:layout>
            <c:manualLayout>
              <c:x val="-3.0156452029306609E-3"/>
              <c:y val="8.8888888888888073E-3"/>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8"/>
        <c:spPr>
          <a:solidFill>
            <a:schemeClr val="accent3"/>
          </a:solidFill>
          <a:ln>
            <a:noFill/>
          </a:ln>
          <a:effectLst/>
        </c:spPr>
        <c:dLbl>
          <c:idx val="0"/>
          <c:layout>
            <c:manualLayout>
              <c:x val="-1.5132429906341937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69"/>
        <c:spPr>
          <a:solidFill>
            <a:schemeClr val="accent1"/>
          </a:solidFill>
          <a:ln>
            <a:noFill/>
          </a:ln>
          <a:effectLst/>
        </c:spPr>
        <c:dLbl>
          <c:idx val="0"/>
          <c:layout>
            <c:manualLayout>
              <c:x val="0"/>
              <c:y val="8.9417854562915677E-3"/>
            </c:manualLayout>
          </c:layout>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0"/>
        <c:spPr>
          <a:solidFill>
            <a:schemeClr val="accent4"/>
          </a:solidFill>
          <a:ln>
            <a:noFill/>
          </a:ln>
          <a:effectLst/>
        </c:spPr>
        <c:dLbl>
          <c:idx val="0"/>
          <c:layout>
            <c:manualLayout>
              <c:x val="-7.568204720533612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1"/>
        <c:spPr>
          <a:solidFill>
            <a:schemeClr val="accent4"/>
          </a:solidFill>
          <a:ln>
            <a:noFill/>
          </a:ln>
          <a:effectLst/>
        </c:spPr>
        <c:dLbl>
          <c:idx val="0"/>
          <c:layout>
            <c:manualLayout>
              <c:x val="-7.5682047205338895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2"/>
        <c:spPr>
          <a:solidFill>
            <a:schemeClr val="accent2"/>
          </a:solidFill>
          <a:ln>
            <a:noFill/>
          </a:ln>
          <a:effectLst/>
        </c:spPr>
        <c:dLbl>
          <c:idx val="0"/>
          <c:layout>
            <c:manualLayout>
              <c:x val="-7.568204720533612E-4"/>
              <c:y val="-8.1965419811148662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3"/>
        <c:spPr>
          <a:solidFill>
            <a:schemeClr val="accent4"/>
          </a:solidFill>
          <a:ln>
            <a:noFill/>
          </a:ln>
          <a:effectLst/>
        </c:spPr>
        <c:dLbl>
          <c:idx val="0"/>
          <c:layout>
            <c:manualLayout>
              <c:x val="-7.568204720533612E-4"/>
              <c:y val="-8.1965419811148662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4"/>
        <c:spPr>
          <a:solidFill>
            <a:schemeClr val="accent2"/>
          </a:solidFill>
          <a:ln>
            <a:noFill/>
          </a:ln>
          <a:effectLst/>
        </c:spPr>
        <c:dLbl>
          <c:idx val="0"/>
          <c:layout>
            <c:manualLayout>
              <c:x val="-2.2704614161600835E-3"/>
              <c:y val="4.4708927281457839E-3"/>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5"/>
        <c:spPr>
          <a:solidFill>
            <a:schemeClr val="accent1"/>
          </a:solidFill>
          <a:ln>
            <a:noFill/>
          </a:ln>
          <a:effectLst/>
        </c:spPr>
        <c:dLbl>
          <c:idx val="0"/>
          <c:layout>
            <c:manualLayout>
              <c:x val="0"/>
              <c:y val="4.4708927281457015E-3"/>
            </c:manualLayout>
          </c:layout>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6"/>
        <c:spPr>
          <a:solidFill>
            <a:schemeClr val="accent3"/>
          </a:solidFill>
          <a:ln>
            <a:noFill/>
          </a:ln>
          <a:effectLst/>
        </c:spPr>
        <c:dLbl>
          <c:idx val="0"/>
          <c:layout>
            <c:manualLayout>
              <c:x val="-1.5136409441067502E-3"/>
              <c:y val="1.341267818443735E-2"/>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7"/>
        <c:spPr>
          <a:solidFill>
            <a:schemeClr val="accent4"/>
          </a:solidFill>
          <a:ln>
            <a:noFill/>
          </a:ln>
          <a:effectLst/>
        </c:spPr>
        <c:dLbl>
          <c:idx val="0"/>
          <c:layout>
            <c:manualLayout>
              <c:x val="-7.5682047205338895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8"/>
        <c:spPr>
          <a:solidFill>
            <a:schemeClr val="accent2"/>
          </a:solidFill>
          <a:ln>
            <a:noFill/>
          </a:ln>
          <a:effectLst/>
        </c:spPr>
        <c:dLbl>
          <c:idx val="0"/>
          <c:layout>
            <c:manualLayout>
              <c:x val="-2.2617339021979957E-3"/>
              <c:y val="-8.148054021132795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79"/>
        <c:spPr>
          <a:solidFill>
            <a:schemeClr val="accent3"/>
          </a:solidFill>
          <a:ln>
            <a:noFill/>
          </a:ln>
          <a:effectLst/>
        </c:spPr>
        <c:dLbl>
          <c:idx val="0"/>
          <c:layout>
            <c:manualLayout>
              <c:x val="-1.5078226014653305E-3"/>
              <c:y val="-8.148054021132795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0"/>
        <c:spPr>
          <a:solidFill>
            <a:schemeClr val="accent2"/>
          </a:solidFill>
          <a:ln>
            <a:noFill/>
          </a:ln>
          <a:effectLst/>
        </c:spPr>
        <c:dLbl>
          <c:idx val="0"/>
          <c:layout>
            <c:manualLayout>
              <c:x val="-2.2617339021979957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1"/>
        <c:spPr>
          <a:solidFill>
            <a:schemeClr val="accent3"/>
          </a:solidFill>
          <a:ln>
            <a:noFill/>
          </a:ln>
          <a:effectLst/>
        </c:spPr>
        <c:dLbl>
          <c:idx val="0"/>
          <c:layout>
            <c:manualLayout>
              <c:x val="-2.2693284241187797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9.5555404134632996E-3"/>
                  <c:h val="4.6677411988809946E-2"/>
                </c:manualLayout>
              </c15:layout>
            </c:ext>
          </c:extLst>
        </c:dLbl>
      </c:pivotFmt>
      <c:pivotFmt>
        <c:idx val="82"/>
        <c:spPr>
          <a:solidFill>
            <a:schemeClr val="accent3"/>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3"/>
        <c:spPr>
          <a:solidFill>
            <a:schemeClr val="accent4"/>
          </a:solidFill>
          <a:ln>
            <a:noFill/>
          </a:ln>
          <a:effectLst/>
        </c:spPr>
        <c:dLbl>
          <c:idx val="0"/>
          <c:layout>
            <c:manualLayout>
              <c:x val="-7.5644280803959332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4"/>
        <c:spPr>
          <a:solidFill>
            <a:schemeClr val="accent3"/>
          </a:solidFill>
          <a:ln>
            <a:noFill/>
          </a:ln>
          <a:effectLst/>
        </c:spPr>
        <c:dLbl>
          <c:idx val="0"/>
          <c:layout>
            <c:manualLayout>
              <c:x val="-2.2693284241187797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5"/>
        <c:spPr>
          <a:solidFill>
            <a:schemeClr val="accent2"/>
          </a:solidFill>
          <a:ln>
            <a:noFill/>
          </a:ln>
          <a:effectLst/>
        </c:spPr>
        <c:dLbl>
          <c:idx val="0"/>
          <c:layout>
            <c:manualLayout>
              <c:x val="-3.0257712321583733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6"/>
        <c:spPr>
          <a:solidFill>
            <a:schemeClr val="accent3"/>
          </a:solidFill>
          <a:ln>
            <a:noFill/>
          </a:ln>
          <a:effectLst/>
        </c:spPr>
        <c:dLbl>
          <c:idx val="0"/>
          <c:layout>
            <c:manualLayout>
              <c:x val="-2.2693284241187797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7"/>
        <c:spPr>
          <a:solidFill>
            <a:schemeClr val="accent3"/>
          </a:solidFill>
          <a:ln>
            <a:noFill/>
          </a:ln>
          <a:effectLst/>
        </c:spPr>
        <c:dLbl>
          <c:idx val="0"/>
          <c:layout>
            <c:manualLayout>
              <c:x val="-1.5128856160792421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8"/>
        <c:spPr>
          <a:solidFill>
            <a:schemeClr val="accent4"/>
          </a:solidFill>
          <a:ln>
            <a:noFill/>
          </a:ln>
          <a:effectLst/>
        </c:spPr>
        <c:dLbl>
          <c:idx val="0"/>
          <c:layout>
            <c:manualLayout>
              <c:x val="-7.5644280803964872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89"/>
        <c:spPr>
          <a:solidFill>
            <a:schemeClr val="accent2"/>
          </a:solidFill>
          <a:ln>
            <a:noFill/>
          </a:ln>
          <a:effectLst/>
        </c:spPr>
        <c:dLbl>
          <c:idx val="0"/>
          <c:layout>
            <c:manualLayout>
              <c:x val="-2.2693284241188908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0"/>
        <c:spPr>
          <a:solidFill>
            <a:schemeClr val="accent3"/>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1"/>
        <c:spPr>
          <a:solidFill>
            <a:schemeClr val="accent4"/>
          </a:solidFill>
          <a:ln>
            <a:noFill/>
          </a:ln>
          <a:effectLst/>
        </c:spPr>
        <c:dLbl>
          <c:idx val="0"/>
          <c:layout>
            <c:manualLayout>
              <c:x val="-7.5644280803970423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2"/>
        <c:spPr>
          <a:solidFill>
            <a:schemeClr val="accent2"/>
          </a:solidFill>
          <a:ln>
            <a:noFill/>
          </a:ln>
          <a:effectLst/>
        </c:spPr>
        <c:dLbl>
          <c:idx val="0"/>
          <c:layout>
            <c:manualLayout>
              <c:x val="-1.5128856160792974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3"/>
        <c:spPr>
          <a:solidFill>
            <a:schemeClr val="accent3"/>
          </a:solidFill>
          <a:ln>
            <a:noFill/>
          </a:ln>
          <a:effectLst/>
        </c:spPr>
        <c:dLbl>
          <c:idx val="0"/>
          <c:layout>
            <c:manualLayout>
              <c:x val="-2.2693284241188908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4"/>
        <c:spPr>
          <a:solidFill>
            <a:schemeClr val="accent3"/>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5"/>
        <c:spPr>
          <a:solidFill>
            <a:schemeClr val="accent2"/>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6"/>
        <c:spPr>
          <a:solidFill>
            <a:schemeClr val="accent2"/>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7"/>
        <c:spPr>
          <a:solidFill>
            <a:schemeClr val="accent2"/>
          </a:solidFill>
          <a:ln>
            <a:noFill/>
          </a:ln>
          <a:effectLst/>
        </c:spPr>
        <c:dLbl>
          <c:idx val="0"/>
          <c:layout>
            <c:manualLayout>
              <c:x val="-7.5644280803959332E-4"/>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8"/>
        <c:spPr>
          <a:solidFill>
            <a:schemeClr val="accent2"/>
          </a:solidFill>
          <a:ln>
            <a:noFill/>
          </a:ln>
          <a:effectLst/>
        </c:spPr>
        <c:dLbl>
          <c:idx val="0"/>
          <c:layout>
            <c:manualLayout>
              <c:x val="-1.5128856160792974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99"/>
        <c:spPr>
          <a:solidFill>
            <a:schemeClr val="accent2"/>
          </a:solidFill>
          <a:ln>
            <a:noFill/>
          </a:ln>
          <a:effectLst/>
        </c:spPr>
        <c:dLbl>
          <c:idx val="0"/>
          <c:layout>
            <c:manualLayout>
              <c:x val="-1.5128856160791866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0"/>
        <c:spPr>
          <a:solidFill>
            <a:schemeClr val="accent3"/>
          </a:solidFill>
          <a:ln>
            <a:noFill/>
          </a:ln>
          <a:effectLst/>
        </c:spPr>
        <c:dLbl>
          <c:idx val="0"/>
          <c:layout>
            <c:manualLayout>
              <c:x val="-1.5128856160791866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1"/>
        <c:spPr>
          <a:solidFill>
            <a:schemeClr val="accent1"/>
          </a:solidFill>
          <a:ln>
            <a:noFill/>
          </a:ln>
          <a:effectLst/>
        </c:spPr>
        <c:dLbl>
          <c:idx val="0"/>
          <c:layout>
            <c:manualLayout>
              <c:x val="-7.564428080394823E-4"/>
              <c:y val="0"/>
            </c:manualLayout>
          </c:layout>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2"/>
        <c:spPr>
          <a:solidFill>
            <a:schemeClr val="accent2"/>
          </a:solidFill>
          <a:ln>
            <a:noFill/>
          </a:ln>
          <a:effectLst/>
        </c:spPr>
        <c:dLbl>
          <c:idx val="0"/>
          <c:layout>
            <c:manualLayout>
              <c:x val="-1.5128856160791866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3"/>
        <c:spPr>
          <a:solidFill>
            <a:schemeClr val="accent3"/>
          </a:solidFill>
          <a:ln>
            <a:noFill/>
          </a:ln>
          <a:effectLst/>
        </c:spPr>
        <c:dLbl>
          <c:idx val="0"/>
          <c:layout>
            <c:manualLayout>
              <c:x val="-2.2693284241188908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4"/>
        <c:spPr>
          <a:solidFill>
            <a:schemeClr val="accent2"/>
          </a:solidFill>
          <a:ln>
            <a:noFill/>
          </a:ln>
          <a:effectLst/>
        </c:spPr>
        <c:dLbl>
          <c:idx val="0"/>
          <c:layout>
            <c:manualLayout>
              <c:x val="-1.5128856160791866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5"/>
        <c:spPr>
          <a:solidFill>
            <a:schemeClr val="accent3"/>
          </a:solidFill>
          <a:ln>
            <a:noFill/>
          </a:ln>
          <a:effectLst/>
        </c:spPr>
        <c:dLbl>
          <c:idx val="0"/>
          <c:layout>
            <c:manualLayout>
              <c:x val="-1.5128856160791866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6"/>
        <c:spPr>
          <a:solidFill>
            <a:schemeClr val="accent1"/>
          </a:solidFill>
          <a:ln>
            <a:noFill/>
          </a:ln>
          <a:effectLst/>
        </c:spPr>
        <c:dLbl>
          <c:idx val="0"/>
          <c:layout>
            <c:manualLayout>
              <c:x val="-7.564428080394823E-4"/>
              <c:y val="0"/>
            </c:manualLayout>
          </c:layout>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7"/>
        <c:spPr>
          <a:solidFill>
            <a:schemeClr val="accent2"/>
          </a:solidFill>
          <a:ln>
            <a:noFill/>
          </a:ln>
          <a:effectLst/>
        </c:spPr>
        <c:dLbl>
          <c:idx val="0"/>
          <c:layout>
            <c:manualLayout>
              <c:x val="-1.5128856160792974E-3"/>
              <c:y val="0"/>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8"/>
        <c:spPr>
          <a:solidFill>
            <a:schemeClr val="accent3"/>
          </a:solidFill>
          <a:ln>
            <a:noFill/>
          </a:ln>
          <a:effectLst/>
        </c:spPr>
        <c:dLbl>
          <c:idx val="0"/>
          <c:layout>
            <c:manualLayout>
              <c:x val="-1.5128856160791866E-3"/>
              <c:y val="-4.096005682527973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09"/>
        <c:spPr>
          <a:solidFill>
            <a:schemeClr val="accent1"/>
          </a:solidFill>
          <a:ln>
            <a:noFill/>
          </a:ln>
          <a:effectLst/>
        </c:spPr>
        <c:dLbl>
          <c:idx val="0"/>
          <c:layout>
            <c:manualLayout>
              <c:x val="-7.5644280803970423E-4"/>
              <c:y val="0"/>
            </c:manualLayout>
          </c:layout>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10"/>
        <c:spPr>
          <a:solidFill>
            <a:schemeClr val="accent2"/>
          </a:solidFill>
          <a:ln>
            <a:noFill/>
          </a:ln>
          <a:effectLst/>
        </c:spPr>
        <c:dLbl>
          <c:idx val="0"/>
          <c:layout>
            <c:manualLayout>
              <c:x val="-1.5128856160792974E-3"/>
              <c:y val="-8.192011365055946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
        <c:idx val="111"/>
        <c:spPr>
          <a:solidFill>
            <a:schemeClr val="accent3"/>
          </a:solidFill>
          <a:ln>
            <a:noFill/>
          </a:ln>
          <a:effectLst/>
        </c:spPr>
        <c:dLbl>
          <c:idx val="0"/>
          <c:layout>
            <c:manualLayout>
              <c:x val="-1.5128856160792974E-3"/>
              <c:y val="-4.096005682527973E-17"/>
            </c:manualLayout>
          </c:layout>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pivotFmt>
    </c:pivotFmts>
    <c:plotArea>
      <c:layout>
        <c:manualLayout>
          <c:layoutTarget val="inner"/>
          <c:xMode val="edge"/>
          <c:yMode val="edge"/>
          <c:x val="2.6905026291225449E-2"/>
          <c:y val="0.21306815798718706"/>
          <c:w val="0.96009179402601763"/>
          <c:h val="0.40895094298598078"/>
        </c:manualLayout>
      </c:layout>
      <c:barChart>
        <c:barDir val="col"/>
        <c:grouping val="clustered"/>
        <c:varyColors val="0"/>
        <c:ser>
          <c:idx val="0"/>
          <c:order val="0"/>
          <c:tx>
            <c:strRef>
              <c:f>'6a Avg Salaries (C)'!$F$29:$F$30</c:f>
              <c:strCache>
                <c:ptCount val="1"/>
                <c:pt idx="0">
                  <c:v>Associate (0-2 years work exp.) </c:v>
                </c:pt>
              </c:strCache>
            </c:strRef>
          </c:tx>
          <c:spPr>
            <a:solidFill>
              <a:schemeClr val="accent1"/>
            </a:solidFill>
            <a:ln>
              <a:noFill/>
            </a:ln>
            <a:effectLst/>
          </c:spPr>
          <c:invertIfNegative val="0"/>
          <c:dPt>
            <c:idx val="2"/>
            <c:invertIfNegative val="0"/>
            <c:bubble3D val="0"/>
            <c:extLst>
              <c:ext xmlns:c16="http://schemas.microsoft.com/office/drawing/2014/chart" uri="{C3380CC4-5D6E-409C-BE32-E72D297353CC}">
                <c16:uniqueId val="{0000000D-E2AD-4C24-AEAC-B7771FE59D53}"/>
              </c:ext>
            </c:extLst>
          </c:dPt>
          <c:dPt>
            <c:idx val="6"/>
            <c:invertIfNegative val="0"/>
            <c:bubble3D val="0"/>
            <c:extLst>
              <c:ext xmlns:c16="http://schemas.microsoft.com/office/drawing/2014/chart" uri="{C3380CC4-5D6E-409C-BE32-E72D297353CC}">
                <c16:uniqueId val="{00000013-E2AD-4C24-AEAC-B7771FE59D53}"/>
              </c:ext>
            </c:extLst>
          </c:dPt>
          <c:dPt>
            <c:idx val="24"/>
            <c:invertIfNegative val="0"/>
            <c:bubble3D val="0"/>
            <c:extLst>
              <c:ext xmlns:c16="http://schemas.microsoft.com/office/drawing/2014/chart" uri="{C3380CC4-5D6E-409C-BE32-E72D297353CC}">
                <c16:uniqueId val="{0000002D-E2AD-4C24-AEAC-B7771FE59D53}"/>
              </c:ext>
            </c:extLst>
          </c:dPt>
          <c:dPt>
            <c:idx val="26"/>
            <c:invertIfNegative val="0"/>
            <c:bubble3D val="0"/>
            <c:extLst>
              <c:ext xmlns:c16="http://schemas.microsoft.com/office/drawing/2014/chart" uri="{C3380CC4-5D6E-409C-BE32-E72D297353CC}">
                <c16:uniqueId val="{00000032-E2AD-4C24-AEAC-B7771FE59D53}"/>
              </c:ext>
            </c:extLst>
          </c:dPt>
          <c:dPt>
            <c:idx val="27"/>
            <c:invertIfNegative val="0"/>
            <c:bubble3D val="0"/>
            <c:extLst>
              <c:ext xmlns:c16="http://schemas.microsoft.com/office/drawing/2014/chart" uri="{C3380CC4-5D6E-409C-BE32-E72D297353CC}">
                <c16:uniqueId val="{00000035-E2AD-4C24-AEAC-B7771FE59D53}"/>
              </c:ext>
            </c:extLst>
          </c:dPt>
          <c:dLbls>
            <c:dLbl>
              <c:idx val="2"/>
              <c:layout>
                <c:manualLayout>
                  <c:x val="0"/>
                  <c:y val="8.94178545629156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AD-4C24-AEAC-B7771FE59D53}"/>
                </c:ext>
              </c:extLst>
            </c:dLbl>
            <c:dLbl>
              <c:idx val="6"/>
              <c:layout>
                <c:manualLayout>
                  <c:x val="0"/>
                  <c:y val="4.470892728145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2AD-4C24-AEAC-B7771FE59D53}"/>
                </c:ext>
              </c:extLst>
            </c:dLbl>
            <c:dLbl>
              <c:idx val="24"/>
              <c:layout>
                <c:manualLayout>
                  <c:x val="-7.564428080394823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2AD-4C24-AEAC-B7771FE59D53}"/>
                </c:ext>
              </c:extLst>
            </c:dLbl>
            <c:dLbl>
              <c:idx val="26"/>
              <c:layout>
                <c:manualLayout>
                  <c:x val="-7.564428080394823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2AD-4C24-AEAC-B7771FE59D53}"/>
                </c:ext>
              </c:extLst>
            </c:dLbl>
            <c:dLbl>
              <c:idx val="27"/>
              <c:layout>
                <c:manualLayout>
                  <c:x val="-7.5644280803970423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2AD-4C24-AEAC-B7771FE59D53}"/>
                </c:ext>
              </c:extLst>
            </c:dLbl>
            <c:numFmt formatCode="#,##0" sourceLinked="0"/>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'6a Avg Salaries (C)'!$B$31:$E$58</c:f>
              <c:multiLvlStrCache>
                <c:ptCount val="28"/>
                <c:lvl>
                  <c:pt idx="0">
                    <c:v>BP </c:v>
                  </c:pt>
                  <c:pt idx="1">
                    <c:v>CC</c:v>
                  </c:pt>
                  <c:pt idx="2">
                    <c:v>IT </c:v>
                  </c:pt>
                  <c:pt idx="3">
                    <c:v>KP </c:v>
                  </c:pt>
                  <c:pt idx="4">
                    <c:v>BP </c:v>
                  </c:pt>
                  <c:pt idx="5">
                    <c:v>CC</c:v>
                  </c:pt>
                  <c:pt idx="6">
                    <c:v>IT </c:v>
                  </c:pt>
                  <c:pt idx="7">
                    <c:v>KP </c:v>
                  </c:pt>
                  <c:pt idx="8">
                    <c:v>BP </c:v>
                  </c:pt>
                  <c:pt idx="9">
                    <c:v>CC</c:v>
                  </c:pt>
                  <c:pt idx="10">
                    <c:v>IT </c:v>
                  </c:pt>
                  <c:pt idx="11">
                    <c:v>KP </c:v>
                  </c:pt>
                  <c:pt idx="12">
                    <c:v>BP </c:v>
                  </c:pt>
                  <c:pt idx="13">
                    <c:v>CC</c:v>
                  </c:pt>
                  <c:pt idx="14">
                    <c:v>IT </c:v>
                  </c:pt>
                  <c:pt idx="15">
                    <c:v>KP </c:v>
                  </c:pt>
                  <c:pt idx="16">
                    <c:v>BP </c:v>
                  </c:pt>
                  <c:pt idx="17">
                    <c:v>CC</c:v>
                  </c:pt>
                  <c:pt idx="18">
                    <c:v>IT </c:v>
                  </c:pt>
                  <c:pt idx="19">
                    <c:v>KP </c:v>
                  </c:pt>
                  <c:pt idx="20">
                    <c:v>BP </c:v>
                  </c:pt>
                  <c:pt idx="21">
                    <c:v>CC</c:v>
                  </c:pt>
                  <c:pt idx="22">
                    <c:v>IT </c:v>
                  </c:pt>
                  <c:pt idx="23">
                    <c:v>KP </c:v>
                  </c:pt>
                  <c:pt idx="24">
                    <c:v>BP </c:v>
                  </c:pt>
                  <c:pt idx="25">
                    <c:v>CC</c:v>
                  </c:pt>
                  <c:pt idx="26">
                    <c:v>IT </c:v>
                  </c:pt>
                  <c:pt idx="27">
                    <c:v>KP </c:v>
                  </c:pt>
                </c:lvl>
                <c:lvl>
                  <c:pt idx="0">
                    <c:v>Bangalore</c:v>
                  </c:pt>
                  <c:pt idx="4">
                    <c:v>Chennai</c:v>
                  </c:pt>
                  <c:pt idx="8">
                    <c:v>Gurgaon</c:v>
                  </c:pt>
                  <c:pt idx="12">
                    <c:v>Hyderabad</c:v>
                  </c:pt>
                  <c:pt idx="16">
                    <c:v>Pune</c:v>
                  </c:pt>
                  <c:pt idx="20">
                    <c:v>Metro Manila</c:v>
                  </c:pt>
                  <c:pt idx="24">
                    <c:v>Guadalajara</c:v>
                  </c:pt>
                </c:lvl>
                <c:lvl>
                  <c:pt idx="0">
                    <c:v>India</c:v>
                  </c:pt>
                  <c:pt idx="20">
                    <c:v>Philippines</c:v>
                  </c:pt>
                  <c:pt idx="24">
                    <c:v>Mexico</c:v>
                  </c:pt>
                </c:lvl>
                <c:lvl>
                  <c:pt idx="0">
                    <c:v>Asia-Pacific</c:v>
                  </c:pt>
                  <c:pt idx="24">
                    <c:v>Latin America</c:v>
                  </c:pt>
                </c:lvl>
              </c:multiLvlStrCache>
            </c:multiLvlStrRef>
          </c:cat>
          <c:val>
            <c:numRef>
              <c:f>'6a Avg Salaries (C)'!$F$31:$F$58</c:f>
              <c:numCache>
                <c:formatCode>#,##0</c:formatCode>
                <c:ptCount val="28"/>
                <c:pt idx="0">
                  <c:v>4834.2809100610375</c:v>
                </c:pt>
                <c:pt idx="1">
                  <c:v>3825.2664576690304</c:v>
                </c:pt>
                <c:pt idx="2">
                  <c:v>6966.1492628875003</c:v>
                </c:pt>
                <c:pt idx="3">
                  <c:v>8128.3929328977756</c:v>
                </c:pt>
                <c:pt idx="4">
                  <c:v>4302.5100099543233</c:v>
                </c:pt>
                <c:pt idx="5">
                  <c:v>3404.4871473254375</c:v>
                </c:pt>
                <c:pt idx="6">
                  <c:v>6478.5188144853755</c:v>
                </c:pt>
                <c:pt idx="7">
                  <c:v>7559.4054275949311</c:v>
                </c:pt>
                <c:pt idx="8">
                  <c:v>4930.9665282622582</c:v>
                </c:pt>
                <c:pt idx="9">
                  <c:v>3901.7717868224113</c:v>
                </c:pt>
                <c:pt idx="10">
                  <c:v>6826.8262776297506</c:v>
                </c:pt>
                <c:pt idx="11">
                  <c:v>8209.6768622267537</c:v>
                </c:pt>
                <c:pt idx="12">
                  <c:v>4350.8528190549341</c:v>
                </c:pt>
                <c:pt idx="13">
                  <c:v>3442.7398119021277</c:v>
                </c:pt>
                <c:pt idx="14">
                  <c:v>6548.1803071142494</c:v>
                </c:pt>
                <c:pt idx="15">
                  <c:v>7559.4054275949311</c:v>
                </c:pt>
                <c:pt idx="16">
                  <c:v>4254.1672008537125</c:v>
                </c:pt>
                <c:pt idx="17">
                  <c:v>3366.2344827487468</c:v>
                </c:pt>
                <c:pt idx="18">
                  <c:v>6269.5343365987501</c:v>
                </c:pt>
                <c:pt idx="19">
                  <c:v>7640.6893569239082</c:v>
                </c:pt>
                <c:pt idx="20">
                  <c:v>7635.5074490979232</c:v>
                </c:pt>
                <c:pt idx="21">
                  <c:v>5233.4755895704202</c:v>
                </c:pt>
                <c:pt idx="22">
                  <c:v>8038.4593388350449</c:v>
                </c:pt>
                <c:pt idx="23">
                  <c:v>10629.988293156248</c:v>
                </c:pt>
                <c:pt idx="24">
                  <c:v>12894.748172637401</c:v>
                </c:pt>
                <c:pt idx="25">
                  <c:v>10629.862041425398</c:v>
                </c:pt>
                <c:pt idx="26">
                  <c:v>17898.742382857658</c:v>
                </c:pt>
                <c:pt idx="27">
                  <c:v>16056.863738635177</c:v>
                </c:pt>
              </c:numCache>
            </c:numRef>
          </c:val>
          <c:extLst>
            <c:ext xmlns:c16="http://schemas.microsoft.com/office/drawing/2014/chart" uri="{C3380CC4-5D6E-409C-BE32-E72D297353CC}">
              <c16:uniqueId val="{00000000-9193-462E-BBBC-E2B170DEABB3}"/>
            </c:ext>
          </c:extLst>
        </c:ser>
        <c:ser>
          <c:idx val="1"/>
          <c:order val="1"/>
          <c:tx>
            <c:strRef>
              <c:f>'6a Avg Salaries (C)'!$G$29:$G$30</c:f>
              <c:strCache>
                <c:ptCount val="1"/>
                <c:pt idx="0">
                  <c:v>Senior Associate (2-4 years work exp.) </c:v>
                </c:pt>
              </c:strCache>
            </c:strRef>
          </c:tx>
          <c:spPr>
            <a:solidFill>
              <a:schemeClr val="accent2"/>
            </a:solidFill>
            <a:ln>
              <a:noFill/>
            </a:ln>
            <a:effectLst/>
          </c:spPr>
          <c:invertIfNegative val="0"/>
          <c:dPt>
            <c:idx val="2"/>
            <c:invertIfNegative val="0"/>
            <c:bubble3D val="0"/>
            <c:extLst>
              <c:ext xmlns:c16="http://schemas.microsoft.com/office/drawing/2014/chart" uri="{C3380CC4-5D6E-409C-BE32-E72D297353CC}">
                <c16:uniqueId val="{00000008-E2AD-4C24-AEAC-B7771FE59D53}"/>
              </c:ext>
            </c:extLst>
          </c:dPt>
          <c:dPt>
            <c:idx val="3"/>
            <c:invertIfNegative val="0"/>
            <c:bubble3D val="0"/>
            <c:extLst>
              <c:ext xmlns:c16="http://schemas.microsoft.com/office/drawing/2014/chart" uri="{C3380CC4-5D6E-409C-BE32-E72D297353CC}">
                <c16:uniqueId val="{0000000A-E2AD-4C24-AEAC-B7771FE59D53}"/>
              </c:ext>
            </c:extLst>
          </c:dPt>
          <c:dPt>
            <c:idx val="4"/>
            <c:invertIfNegative val="0"/>
            <c:bubble3D val="0"/>
            <c:extLst>
              <c:ext xmlns:c16="http://schemas.microsoft.com/office/drawing/2014/chart" uri="{C3380CC4-5D6E-409C-BE32-E72D297353CC}">
                <c16:uniqueId val="{00000010-E2AD-4C24-AEAC-B7771FE59D53}"/>
              </c:ext>
            </c:extLst>
          </c:dPt>
          <c:dPt>
            <c:idx val="6"/>
            <c:invertIfNegative val="0"/>
            <c:bubble3D val="0"/>
            <c:extLst>
              <c:ext xmlns:c16="http://schemas.microsoft.com/office/drawing/2014/chart" uri="{C3380CC4-5D6E-409C-BE32-E72D297353CC}">
                <c16:uniqueId val="{00000012-E2AD-4C24-AEAC-B7771FE59D53}"/>
              </c:ext>
            </c:extLst>
          </c:dPt>
          <c:dPt>
            <c:idx val="7"/>
            <c:invertIfNegative val="0"/>
            <c:bubble3D val="0"/>
            <c:extLst>
              <c:ext xmlns:c16="http://schemas.microsoft.com/office/drawing/2014/chart" uri="{C3380CC4-5D6E-409C-BE32-E72D297353CC}">
                <c16:uniqueId val="{00000016-E2AD-4C24-AEAC-B7771FE59D53}"/>
              </c:ext>
            </c:extLst>
          </c:dPt>
          <c:dPt>
            <c:idx val="10"/>
            <c:invertIfNegative val="0"/>
            <c:bubble3D val="0"/>
            <c:extLst>
              <c:ext xmlns:c16="http://schemas.microsoft.com/office/drawing/2014/chart" uri="{C3380CC4-5D6E-409C-BE32-E72D297353CC}">
                <c16:uniqueId val="{00000018-E2AD-4C24-AEAC-B7771FE59D53}"/>
              </c:ext>
            </c:extLst>
          </c:dPt>
          <c:dPt>
            <c:idx val="11"/>
            <c:invertIfNegative val="0"/>
            <c:bubble3D val="0"/>
            <c:extLst>
              <c:ext xmlns:c16="http://schemas.microsoft.com/office/drawing/2014/chart" uri="{C3380CC4-5D6E-409C-BE32-E72D297353CC}">
                <c16:uniqueId val="{0000001D-E2AD-4C24-AEAC-B7771FE59D53}"/>
              </c:ext>
            </c:extLst>
          </c:dPt>
          <c:dPt>
            <c:idx val="14"/>
            <c:invertIfNegative val="0"/>
            <c:bubble3D val="0"/>
            <c:extLst>
              <c:ext xmlns:c16="http://schemas.microsoft.com/office/drawing/2014/chart" uri="{C3380CC4-5D6E-409C-BE32-E72D297353CC}">
                <c16:uniqueId val="{00000021-E2AD-4C24-AEAC-B7771FE59D53}"/>
              </c:ext>
            </c:extLst>
          </c:dPt>
          <c:dPt>
            <c:idx val="15"/>
            <c:invertIfNegative val="0"/>
            <c:bubble3D val="0"/>
            <c:extLst>
              <c:ext xmlns:c16="http://schemas.microsoft.com/office/drawing/2014/chart" uri="{C3380CC4-5D6E-409C-BE32-E72D297353CC}">
                <c16:uniqueId val="{00000024-E2AD-4C24-AEAC-B7771FE59D53}"/>
              </c:ext>
            </c:extLst>
          </c:dPt>
          <c:dPt>
            <c:idx val="18"/>
            <c:invertIfNegative val="0"/>
            <c:bubble3D val="0"/>
            <c:extLst>
              <c:ext xmlns:c16="http://schemas.microsoft.com/office/drawing/2014/chart" uri="{C3380CC4-5D6E-409C-BE32-E72D297353CC}">
                <c16:uniqueId val="{00000028-E2AD-4C24-AEAC-B7771FE59D53}"/>
              </c:ext>
            </c:extLst>
          </c:dPt>
          <c:dPt>
            <c:idx val="19"/>
            <c:invertIfNegative val="0"/>
            <c:bubble3D val="0"/>
            <c:extLst>
              <c:ext xmlns:c16="http://schemas.microsoft.com/office/drawing/2014/chart" uri="{C3380CC4-5D6E-409C-BE32-E72D297353CC}">
                <c16:uniqueId val="{00000027-E2AD-4C24-AEAC-B7771FE59D53}"/>
              </c:ext>
            </c:extLst>
          </c:dPt>
          <c:dPt>
            <c:idx val="20"/>
            <c:invertIfNegative val="0"/>
            <c:bubble3D val="0"/>
            <c:extLst>
              <c:ext xmlns:c16="http://schemas.microsoft.com/office/drawing/2014/chart" uri="{C3380CC4-5D6E-409C-BE32-E72D297353CC}">
                <c16:uniqueId val="{0000002A-E2AD-4C24-AEAC-B7771FE59D53}"/>
              </c:ext>
            </c:extLst>
          </c:dPt>
          <c:dPt>
            <c:idx val="21"/>
            <c:invertIfNegative val="0"/>
            <c:bubble3D val="0"/>
            <c:extLst>
              <c:ext xmlns:c16="http://schemas.microsoft.com/office/drawing/2014/chart" uri="{C3380CC4-5D6E-409C-BE32-E72D297353CC}">
                <c16:uniqueId val="{00000029-E2AD-4C24-AEAC-B7771FE59D53}"/>
              </c:ext>
            </c:extLst>
          </c:dPt>
          <c:dPt>
            <c:idx val="22"/>
            <c:invertIfNegative val="0"/>
            <c:bubble3D val="0"/>
            <c:extLst>
              <c:ext xmlns:c16="http://schemas.microsoft.com/office/drawing/2014/chart" uri="{C3380CC4-5D6E-409C-BE32-E72D297353CC}">
                <c16:uniqueId val="{00000005-E2AD-4C24-AEAC-B7771FE59D53}"/>
              </c:ext>
            </c:extLst>
          </c:dPt>
          <c:dPt>
            <c:idx val="23"/>
            <c:invertIfNegative val="0"/>
            <c:bubble3D val="0"/>
            <c:extLst>
              <c:ext xmlns:c16="http://schemas.microsoft.com/office/drawing/2014/chart" uri="{C3380CC4-5D6E-409C-BE32-E72D297353CC}">
                <c16:uniqueId val="{0000002B-E2AD-4C24-AEAC-B7771FE59D53}"/>
              </c:ext>
            </c:extLst>
          </c:dPt>
          <c:dPt>
            <c:idx val="24"/>
            <c:invertIfNegative val="0"/>
            <c:bubble3D val="0"/>
            <c:extLst>
              <c:ext xmlns:c16="http://schemas.microsoft.com/office/drawing/2014/chart" uri="{C3380CC4-5D6E-409C-BE32-E72D297353CC}">
                <c16:uniqueId val="{0000002E-E2AD-4C24-AEAC-B7771FE59D53}"/>
              </c:ext>
            </c:extLst>
          </c:dPt>
          <c:dPt>
            <c:idx val="25"/>
            <c:invertIfNegative val="0"/>
            <c:bubble3D val="0"/>
            <c:extLst>
              <c:ext xmlns:c16="http://schemas.microsoft.com/office/drawing/2014/chart" uri="{C3380CC4-5D6E-409C-BE32-E72D297353CC}">
                <c16:uniqueId val="{00000030-E2AD-4C24-AEAC-B7771FE59D53}"/>
              </c:ext>
            </c:extLst>
          </c:dPt>
          <c:dPt>
            <c:idx val="26"/>
            <c:invertIfNegative val="0"/>
            <c:bubble3D val="0"/>
            <c:extLst>
              <c:ext xmlns:c16="http://schemas.microsoft.com/office/drawing/2014/chart" uri="{C3380CC4-5D6E-409C-BE32-E72D297353CC}">
                <c16:uniqueId val="{00000033-E2AD-4C24-AEAC-B7771FE59D53}"/>
              </c:ext>
            </c:extLst>
          </c:dPt>
          <c:dPt>
            <c:idx val="27"/>
            <c:invertIfNegative val="0"/>
            <c:bubble3D val="0"/>
            <c:extLst>
              <c:ext xmlns:c16="http://schemas.microsoft.com/office/drawing/2014/chart" uri="{C3380CC4-5D6E-409C-BE32-E72D297353CC}">
                <c16:uniqueId val="{00000036-E2AD-4C24-AEAC-B7771FE59D53}"/>
              </c:ext>
            </c:extLst>
          </c:dPt>
          <c:dLbls>
            <c:dLbl>
              <c:idx val="2"/>
              <c:layout>
                <c:manualLayout>
                  <c:x val="-1.5049404882862803E-3"/>
                  <c:y val="-5.2805819623769096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AD-4C24-AEAC-B7771FE59D53}"/>
                </c:ext>
              </c:extLst>
            </c:dLbl>
            <c:dLbl>
              <c:idx val="3"/>
              <c:layout>
                <c:manualLayout>
                  <c:x val="-2.2617339021980235E-3"/>
                  <c:y val="-8.14805402113279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AD-4C24-AEAC-B7771FE59D53}"/>
                </c:ext>
              </c:extLst>
            </c:dLbl>
            <c:dLbl>
              <c:idx val="4"/>
              <c:layout>
                <c:manualLayout>
                  <c:x val="-7.568204720533612E-4"/>
                  <c:y val="-8.196541981114866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2AD-4C24-AEAC-B7771FE59D53}"/>
                </c:ext>
              </c:extLst>
            </c:dLbl>
            <c:dLbl>
              <c:idx val="6"/>
              <c:layout>
                <c:manualLayout>
                  <c:x val="-2.2704614161600835E-3"/>
                  <c:y val="4.47089272814578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2AD-4C24-AEAC-B7771FE59D53}"/>
                </c:ext>
              </c:extLst>
            </c:dLbl>
            <c:dLbl>
              <c:idx val="7"/>
              <c:layout>
                <c:manualLayout>
                  <c:x val="-2.2617339021979957E-3"/>
                  <c:y val="-8.14805402113279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AD-4C24-AEAC-B7771FE59D53}"/>
                </c:ext>
              </c:extLst>
            </c:dLbl>
            <c:dLbl>
              <c:idx val="10"/>
              <c:layout>
                <c:manualLayout>
                  <c:x val="-2.26173390219799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2AD-4C24-AEAC-B7771FE59D53}"/>
                </c:ext>
              </c:extLst>
            </c:dLbl>
            <c:dLbl>
              <c:idx val="11"/>
              <c:layout>
                <c:manualLayout>
                  <c:x val="-3.02577123215837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2AD-4C24-AEAC-B7771FE59D53}"/>
                </c:ext>
              </c:extLst>
            </c:dLbl>
            <c:dLbl>
              <c:idx val="14"/>
              <c:layout>
                <c:manualLayout>
                  <c:x val="-2.26932842411889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2AD-4C24-AEAC-B7771FE59D53}"/>
                </c:ext>
              </c:extLst>
            </c:dLbl>
            <c:dLbl>
              <c:idx val="15"/>
              <c:layout>
                <c:manualLayout>
                  <c:x val="-1.51288561607929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2AD-4C24-AEAC-B7771FE59D53}"/>
                </c:ext>
              </c:extLst>
            </c:dLbl>
            <c:dLbl>
              <c:idx val="18"/>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2AD-4C24-AEAC-B7771FE59D53}"/>
                </c:ext>
              </c:extLst>
            </c:dLbl>
            <c:dLbl>
              <c:idx val="19"/>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2AD-4C24-AEAC-B7771FE59D53}"/>
                </c:ext>
              </c:extLst>
            </c:dLbl>
            <c:dLbl>
              <c:idx val="20"/>
              <c:layout>
                <c:manualLayout>
                  <c:x val="-1.51288561607929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2AD-4C24-AEAC-B7771FE59D53}"/>
                </c:ext>
              </c:extLst>
            </c:dLbl>
            <c:dLbl>
              <c:idx val="21"/>
              <c:layout>
                <c:manualLayout>
                  <c:x val="-7.5644280803959332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2AD-4C24-AEAC-B7771FE59D53}"/>
                </c:ext>
              </c:extLst>
            </c:dLbl>
            <c:dLbl>
              <c:idx val="22"/>
              <c:layout>
                <c:manualLayout>
                  <c:x val="-1.50782260146533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AD-4C24-AEAC-B7771FE59D53}"/>
                </c:ext>
              </c:extLst>
            </c:dLbl>
            <c:dLbl>
              <c:idx val="23"/>
              <c:layout>
                <c:manualLayout>
                  <c:x val="-1.51288561607918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2AD-4C24-AEAC-B7771FE59D53}"/>
                </c:ext>
              </c:extLst>
            </c:dLbl>
            <c:dLbl>
              <c:idx val="24"/>
              <c:layout>
                <c:manualLayout>
                  <c:x val="-1.51288561607918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2AD-4C24-AEAC-B7771FE59D53}"/>
                </c:ext>
              </c:extLst>
            </c:dLbl>
            <c:dLbl>
              <c:idx val="25"/>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2AD-4C24-AEAC-B7771FE59D53}"/>
                </c:ext>
              </c:extLst>
            </c:dLbl>
            <c:dLbl>
              <c:idx val="26"/>
              <c:layout>
                <c:manualLayout>
                  <c:x val="-1.51288561607929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2AD-4C24-AEAC-B7771FE59D53}"/>
                </c:ext>
              </c:extLst>
            </c:dLbl>
            <c:dLbl>
              <c:idx val="27"/>
              <c:layout>
                <c:manualLayout>
                  <c:x val="-1.5128856160792974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2AD-4C24-AEAC-B7771FE59D53}"/>
                </c:ext>
              </c:extLst>
            </c:dLbl>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'6a Avg Salaries (C)'!$B$31:$E$58</c:f>
              <c:multiLvlStrCache>
                <c:ptCount val="28"/>
                <c:lvl>
                  <c:pt idx="0">
                    <c:v>BP </c:v>
                  </c:pt>
                  <c:pt idx="1">
                    <c:v>CC</c:v>
                  </c:pt>
                  <c:pt idx="2">
                    <c:v>IT </c:v>
                  </c:pt>
                  <c:pt idx="3">
                    <c:v>KP </c:v>
                  </c:pt>
                  <c:pt idx="4">
                    <c:v>BP </c:v>
                  </c:pt>
                  <c:pt idx="5">
                    <c:v>CC</c:v>
                  </c:pt>
                  <c:pt idx="6">
                    <c:v>IT </c:v>
                  </c:pt>
                  <c:pt idx="7">
                    <c:v>KP </c:v>
                  </c:pt>
                  <c:pt idx="8">
                    <c:v>BP </c:v>
                  </c:pt>
                  <c:pt idx="9">
                    <c:v>CC</c:v>
                  </c:pt>
                  <c:pt idx="10">
                    <c:v>IT </c:v>
                  </c:pt>
                  <c:pt idx="11">
                    <c:v>KP </c:v>
                  </c:pt>
                  <c:pt idx="12">
                    <c:v>BP </c:v>
                  </c:pt>
                  <c:pt idx="13">
                    <c:v>CC</c:v>
                  </c:pt>
                  <c:pt idx="14">
                    <c:v>IT </c:v>
                  </c:pt>
                  <c:pt idx="15">
                    <c:v>KP </c:v>
                  </c:pt>
                  <c:pt idx="16">
                    <c:v>BP </c:v>
                  </c:pt>
                  <c:pt idx="17">
                    <c:v>CC</c:v>
                  </c:pt>
                  <c:pt idx="18">
                    <c:v>IT </c:v>
                  </c:pt>
                  <c:pt idx="19">
                    <c:v>KP </c:v>
                  </c:pt>
                  <c:pt idx="20">
                    <c:v>BP </c:v>
                  </c:pt>
                  <c:pt idx="21">
                    <c:v>CC</c:v>
                  </c:pt>
                  <c:pt idx="22">
                    <c:v>IT </c:v>
                  </c:pt>
                  <c:pt idx="23">
                    <c:v>KP </c:v>
                  </c:pt>
                  <c:pt idx="24">
                    <c:v>BP </c:v>
                  </c:pt>
                  <c:pt idx="25">
                    <c:v>CC</c:v>
                  </c:pt>
                  <c:pt idx="26">
                    <c:v>IT </c:v>
                  </c:pt>
                  <c:pt idx="27">
                    <c:v>KP </c:v>
                  </c:pt>
                </c:lvl>
                <c:lvl>
                  <c:pt idx="0">
                    <c:v>Bangalore</c:v>
                  </c:pt>
                  <c:pt idx="4">
                    <c:v>Chennai</c:v>
                  </c:pt>
                  <c:pt idx="8">
                    <c:v>Gurgaon</c:v>
                  </c:pt>
                  <c:pt idx="12">
                    <c:v>Hyderabad</c:v>
                  </c:pt>
                  <c:pt idx="16">
                    <c:v>Pune</c:v>
                  </c:pt>
                  <c:pt idx="20">
                    <c:v>Metro Manila</c:v>
                  </c:pt>
                  <c:pt idx="24">
                    <c:v>Guadalajara</c:v>
                  </c:pt>
                </c:lvl>
                <c:lvl>
                  <c:pt idx="0">
                    <c:v>India</c:v>
                  </c:pt>
                  <c:pt idx="20">
                    <c:v>Philippines</c:v>
                  </c:pt>
                  <c:pt idx="24">
                    <c:v>Mexico</c:v>
                  </c:pt>
                </c:lvl>
                <c:lvl>
                  <c:pt idx="0">
                    <c:v>Asia-Pacific</c:v>
                  </c:pt>
                  <c:pt idx="24">
                    <c:v>Latin America</c:v>
                  </c:pt>
                </c:lvl>
              </c:multiLvlStrCache>
            </c:multiLvlStrRef>
          </c:cat>
          <c:val>
            <c:numRef>
              <c:f>'6a Avg Salaries (C)'!$G$31:$G$58</c:f>
              <c:numCache>
                <c:formatCode>_(* #,##0_);_(* \(#,##0\);_(* "-"??_);_(@_)</c:formatCode>
                <c:ptCount val="28"/>
                <c:pt idx="0">
                  <c:v>7599.4458414674436</c:v>
                </c:pt>
                <c:pt idx="1">
                  <c:v>6297.4910678656097</c:v>
                </c:pt>
                <c:pt idx="2">
                  <c:v>10713.04943685599</c:v>
                </c:pt>
                <c:pt idx="3">
                  <c:v>11827.184579427405</c:v>
                </c:pt>
                <c:pt idx="4">
                  <c:v>6839.5012573206986</c:v>
                </c:pt>
                <c:pt idx="5">
                  <c:v>5667.7419610790485</c:v>
                </c:pt>
                <c:pt idx="6">
                  <c:v>9963.1359762760694</c:v>
                </c:pt>
                <c:pt idx="7">
                  <c:v>10999.281658867487</c:v>
                </c:pt>
                <c:pt idx="8">
                  <c:v>7751.434758296793</c:v>
                </c:pt>
                <c:pt idx="9">
                  <c:v>6423.4408892229212</c:v>
                </c:pt>
                <c:pt idx="10">
                  <c:v>10498.78844811887</c:v>
                </c:pt>
                <c:pt idx="11">
                  <c:v>11945.456425221679</c:v>
                </c:pt>
                <c:pt idx="12">
                  <c:v>6915.4957157353738</c:v>
                </c:pt>
                <c:pt idx="13">
                  <c:v>5730.7168717577051</c:v>
                </c:pt>
                <c:pt idx="14">
                  <c:v>10070.26647064463</c:v>
                </c:pt>
                <c:pt idx="15">
                  <c:v>10999.281658867487</c:v>
                </c:pt>
                <c:pt idx="16">
                  <c:v>6839.5012573206986</c:v>
                </c:pt>
                <c:pt idx="17">
                  <c:v>5667.7419610790485</c:v>
                </c:pt>
                <c:pt idx="18">
                  <c:v>9641.7444931703903</c:v>
                </c:pt>
                <c:pt idx="19">
                  <c:v>11117.553504661761</c:v>
                </c:pt>
                <c:pt idx="20">
                  <c:v>11148.749864665</c:v>
                </c:pt>
                <c:pt idx="21">
                  <c:v>8305.2928198210739</c:v>
                </c:pt>
                <c:pt idx="22">
                  <c:v>12957.828986299201</c:v>
                </c:pt>
                <c:pt idx="23">
                  <c:v>16538.505643710196</c:v>
                </c:pt>
                <c:pt idx="24">
                  <c:v>18481.842138934106</c:v>
                </c:pt>
                <c:pt idx="25">
                  <c:v>16300.259988416785</c:v>
                </c:pt>
                <c:pt idx="26">
                  <c:v>26001.302983000835</c:v>
                </c:pt>
                <c:pt idx="27">
                  <c:v>25206.756352252207</c:v>
                </c:pt>
              </c:numCache>
            </c:numRef>
          </c:val>
          <c:extLst>
            <c:ext xmlns:c16="http://schemas.microsoft.com/office/drawing/2014/chart" uri="{C3380CC4-5D6E-409C-BE32-E72D297353CC}">
              <c16:uniqueId val="{00000001-9193-462E-BBBC-E2B170DEABB3}"/>
            </c:ext>
          </c:extLst>
        </c:ser>
        <c:ser>
          <c:idx val="2"/>
          <c:order val="2"/>
          <c:tx>
            <c:strRef>
              <c:f>'6a Avg Salaries (C)'!$H$29:$H$30</c:f>
              <c:strCache>
                <c:ptCount val="1"/>
                <c:pt idx="0">
                  <c:v>Team Lead/ Supervisor (4-7 years work exp.) </c:v>
                </c:pt>
              </c:strCache>
            </c:strRef>
          </c:tx>
          <c:spPr>
            <a:solidFill>
              <a:schemeClr val="accent3"/>
            </a:solidFill>
            <a:ln>
              <a:noFill/>
            </a:ln>
            <a:effectLst/>
          </c:spPr>
          <c:invertIfNegative val="0"/>
          <c:dPt>
            <c:idx val="0"/>
            <c:invertIfNegative val="0"/>
            <c:bubble3D val="0"/>
            <c:extLst>
              <c:ext xmlns:c16="http://schemas.microsoft.com/office/drawing/2014/chart" uri="{C3380CC4-5D6E-409C-BE32-E72D297353CC}">
                <c16:uniqueId val="{00000006-E2AD-4C24-AEAC-B7771FE59D53}"/>
              </c:ext>
            </c:extLst>
          </c:dPt>
          <c:dPt>
            <c:idx val="1"/>
            <c:invertIfNegative val="0"/>
            <c:bubble3D val="0"/>
            <c:extLst>
              <c:ext xmlns:c16="http://schemas.microsoft.com/office/drawing/2014/chart" uri="{C3380CC4-5D6E-409C-BE32-E72D297353CC}">
                <c16:uniqueId val="{00000007-E2AD-4C24-AEAC-B7771FE59D53}"/>
              </c:ext>
            </c:extLst>
          </c:dPt>
          <c:dPt>
            <c:idx val="2"/>
            <c:invertIfNegative val="0"/>
            <c:bubble3D val="0"/>
            <c:extLst>
              <c:ext xmlns:c16="http://schemas.microsoft.com/office/drawing/2014/chart" uri="{C3380CC4-5D6E-409C-BE32-E72D297353CC}">
                <c16:uniqueId val="{00000009-E2AD-4C24-AEAC-B7771FE59D53}"/>
              </c:ext>
            </c:extLst>
          </c:dPt>
          <c:dPt>
            <c:idx val="3"/>
            <c:invertIfNegative val="0"/>
            <c:bubble3D val="0"/>
            <c:extLst>
              <c:ext xmlns:c16="http://schemas.microsoft.com/office/drawing/2014/chart" uri="{C3380CC4-5D6E-409C-BE32-E72D297353CC}">
                <c16:uniqueId val="{0000000B-E2AD-4C24-AEAC-B7771FE59D53}"/>
              </c:ext>
            </c:extLst>
          </c:dPt>
          <c:dPt>
            <c:idx val="4"/>
            <c:invertIfNegative val="0"/>
            <c:bubble3D val="0"/>
            <c:extLst>
              <c:ext xmlns:c16="http://schemas.microsoft.com/office/drawing/2014/chart" uri="{C3380CC4-5D6E-409C-BE32-E72D297353CC}">
                <c16:uniqueId val="{0000000C-E2AD-4C24-AEAC-B7771FE59D53}"/>
              </c:ext>
            </c:extLst>
          </c:dPt>
          <c:dPt>
            <c:idx val="6"/>
            <c:invertIfNegative val="0"/>
            <c:bubble3D val="0"/>
            <c:extLst>
              <c:ext xmlns:c16="http://schemas.microsoft.com/office/drawing/2014/chart" uri="{C3380CC4-5D6E-409C-BE32-E72D297353CC}">
                <c16:uniqueId val="{00000014-E2AD-4C24-AEAC-B7771FE59D53}"/>
              </c:ext>
            </c:extLst>
          </c:dPt>
          <c:dPt>
            <c:idx val="7"/>
            <c:invertIfNegative val="0"/>
            <c:bubble3D val="0"/>
            <c:extLst>
              <c:ext xmlns:c16="http://schemas.microsoft.com/office/drawing/2014/chart" uri="{C3380CC4-5D6E-409C-BE32-E72D297353CC}">
                <c16:uniqueId val="{00000017-E2AD-4C24-AEAC-B7771FE59D53}"/>
              </c:ext>
            </c:extLst>
          </c:dPt>
          <c:dPt>
            <c:idx val="8"/>
            <c:invertIfNegative val="0"/>
            <c:bubble3D val="0"/>
            <c:extLst>
              <c:ext xmlns:c16="http://schemas.microsoft.com/office/drawing/2014/chart" uri="{C3380CC4-5D6E-409C-BE32-E72D297353CC}">
                <c16:uniqueId val="{00000019-E2AD-4C24-AEAC-B7771FE59D53}"/>
              </c:ext>
            </c:extLst>
          </c:dPt>
          <c:dPt>
            <c:idx val="9"/>
            <c:invertIfNegative val="0"/>
            <c:bubble3D val="0"/>
            <c:extLst>
              <c:ext xmlns:c16="http://schemas.microsoft.com/office/drawing/2014/chart" uri="{C3380CC4-5D6E-409C-BE32-E72D297353CC}">
                <c16:uniqueId val="{0000001A-E2AD-4C24-AEAC-B7771FE59D53}"/>
              </c:ext>
            </c:extLst>
          </c:dPt>
          <c:dPt>
            <c:idx val="10"/>
            <c:invertIfNegative val="0"/>
            <c:bubble3D val="0"/>
            <c:extLst>
              <c:ext xmlns:c16="http://schemas.microsoft.com/office/drawing/2014/chart" uri="{C3380CC4-5D6E-409C-BE32-E72D297353CC}">
                <c16:uniqueId val="{0000001C-E2AD-4C24-AEAC-B7771FE59D53}"/>
              </c:ext>
            </c:extLst>
          </c:dPt>
          <c:dPt>
            <c:idx val="11"/>
            <c:invertIfNegative val="0"/>
            <c:bubble3D val="0"/>
            <c:extLst>
              <c:ext xmlns:c16="http://schemas.microsoft.com/office/drawing/2014/chart" uri="{C3380CC4-5D6E-409C-BE32-E72D297353CC}">
                <c16:uniqueId val="{0000001E-E2AD-4C24-AEAC-B7771FE59D53}"/>
              </c:ext>
            </c:extLst>
          </c:dPt>
          <c:dPt>
            <c:idx val="12"/>
            <c:invertIfNegative val="0"/>
            <c:bubble3D val="0"/>
            <c:extLst>
              <c:ext xmlns:c16="http://schemas.microsoft.com/office/drawing/2014/chart" uri="{C3380CC4-5D6E-409C-BE32-E72D297353CC}">
                <c16:uniqueId val="{0000001F-E2AD-4C24-AEAC-B7771FE59D53}"/>
              </c:ext>
            </c:extLst>
          </c:dPt>
          <c:dPt>
            <c:idx val="14"/>
            <c:invertIfNegative val="0"/>
            <c:bubble3D val="0"/>
            <c:extLst>
              <c:ext xmlns:c16="http://schemas.microsoft.com/office/drawing/2014/chart" uri="{C3380CC4-5D6E-409C-BE32-E72D297353CC}">
                <c16:uniqueId val="{00000022-E2AD-4C24-AEAC-B7771FE59D53}"/>
              </c:ext>
            </c:extLst>
          </c:dPt>
          <c:dPt>
            <c:idx val="15"/>
            <c:invertIfNegative val="0"/>
            <c:bubble3D val="0"/>
            <c:extLst>
              <c:ext xmlns:c16="http://schemas.microsoft.com/office/drawing/2014/chart" uri="{C3380CC4-5D6E-409C-BE32-E72D297353CC}">
                <c16:uniqueId val="{00000025-E2AD-4C24-AEAC-B7771FE59D53}"/>
              </c:ext>
            </c:extLst>
          </c:dPt>
          <c:dPt>
            <c:idx val="16"/>
            <c:invertIfNegative val="0"/>
            <c:bubble3D val="0"/>
            <c:extLst>
              <c:ext xmlns:c16="http://schemas.microsoft.com/office/drawing/2014/chart" uri="{C3380CC4-5D6E-409C-BE32-E72D297353CC}">
                <c16:uniqueId val="{00000026-E2AD-4C24-AEAC-B7771FE59D53}"/>
              </c:ext>
            </c:extLst>
          </c:dPt>
          <c:dPt>
            <c:idx val="18"/>
            <c:invertIfNegative val="0"/>
            <c:bubble3D val="0"/>
            <c:extLst>
              <c:ext xmlns:c16="http://schemas.microsoft.com/office/drawing/2014/chart" uri="{C3380CC4-5D6E-409C-BE32-E72D297353CC}">
                <c16:uniqueId val="{00000002-E2AD-4C24-AEAC-B7771FE59D53}"/>
              </c:ext>
            </c:extLst>
          </c:dPt>
          <c:dPt>
            <c:idx val="19"/>
            <c:invertIfNegative val="0"/>
            <c:bubble3D val="0"/>
            <c:extLst>
              <c:ext xmlns:c16="http://schemas.microsoft.com/office/drawing/2014/chart" uri="{C3380CC4-5D6E-409C-BE32-E72D297353CC}">
                <c16:uniqueId val="{00000003-E2AD-4C24-AEAC-B7771FE59D53}"/>
              </c:ext>
            </c:extLst>
          </c:dPt>
          <c:dPt>
            <c:idx val="20"/>
            <c:invertIfNegative val="0"/>
            <c:bubble3D val="0"/>
            <c:extLst>
              <c:ext xmlns:c16="http://schemas.microsoft.com/office/drawing/2014/chart" uri="{C3380CC4-5D6E-409C-BE32-E72D297353CC}">
                <c16:uniqueId val="{00000001-E2AD-4C24-AEAC-B7771FE59D53}"/>
              </c:ext>
            </c:extLst>
          </c:dPt>
          <c:dPt>
            <c:idx val="21"/>
            <c:invertIfNegative val="0"/>
            <c:bubble3D val="0"/>
            <c:extLst>
              <c:ext xmlns:c16="http://schemas.microsoft.com/office/drawing/2014/chart" uri="{C3380CC4-5D6E-409C-BE32-E72D297353CC}">
                <c16:uniqueId val="{00000000-E2AD-4C24-AEAC-B7771FE59D53}"/>
              </c:ext>
            </c:extLst>
          </c:dPt>
          <c:dPt>
            <c:idx val="22"/>
            <c:invertIfNegative val="0"/>
            <c:bubble3D val="0"/>
            <c:extLst>
              <c:ext xmlns:c16="http://schemas.microsoft.com/office/drawing/2014/chart" uri="{C3380CC4-5D6E-409C-BE32-E72D297353CC}">
                <c16:uniqueId val="{00000004-E2AD-4C24-AEAC-B7771FE59D53}"/>
              </c:ext>
            </c:extLst>
          </c:dPt>
          <c:dPt>
            <c:idx val="23"/>
            <c:invertIfNegative val="0"/>
            <c:bubble3D val="0"/>
            <c:extLst>
              <c:ext xmlns:c16="http://schemas.microsoft.com/office/drawing/2014/chart" uri="{C3380CC4-5D6E-409C-BE32-E72D297353CC}">
                <c16:uniqueId val="{0000002C-E2AD-4C24-AEAC-B7771FE59D53}"/>
              </c:ext>
            </c:extLst>
          </c:dPt>
          <c:dPt>
            <c:idx val="24"/>
            <c:invertIfNegative val="0"/>
            <c:bubble3D val="0"/>
            <c:extLst>
              <c:ext xmlns:c16="http://schemas.microsoft.com/office/drawing/2014/chart" uri="{C3380CC4-5D6E-409C-BE32-E72D297353CC}">
                <c16:uniqueId val="{0000002F-E2AD-4C24-AEAC-B7771FE59D53}"/>
              </c:ext>
            </c:extLst>
          </c:dPt>
          <c:dPt>
            <c:idx val="25"/>
            <c:invertIfNegative val="0"/>
            <c:bubble3D val="0"/>
            <c:extLst>
              <c:ext xmlns:c16="http://schemas.microsoft.com/office/drawing/2014/chart" uri="{C3380CC4-5D6E-409C-BE32-E72D297353CC}">
                <c16:uniqueId val="{00000031-E2AD-4C24-AEAC-B7771FE59D53}"/>
              </c:ext>
            </c:extLst>
          </c:dPt>
          <c:dPt>
            <c:idx val="26"/>
            <c:invertIfNegative val="0"/>
            <c:bubble3D val="0"/>
            <c:extLst>
              <c:ext xmlns:c16="http://schemas.microsoft.com/office/drawing/2014/chart" uri="{C3380CC4-5D6E-409C-BE32-E72D297353CC}">
                <c16:uniqueId val="{00000034-E2AD-4C24-AEAC-B7771FE59D53}"/>
              </c:ext>
            </c:extLst>
          </c:dPt>
          <c:dPt>
            <c:idx val="27"/>
            <c:invertIfNegative val="0"/>
            <c:bubble3D val="0"/>
            <c:extLst>
              <c:ext xmlns:c16="http://schemas.microsoft.com/office/drawing/2014/chart" uri="{C3380CC4-5D6E-409C-BE32-E72D297353CC}">
                <c16:uniqueId val="{00000037-E2AD-4C24-AEAC-B7771FE59D53}"/>
              </c:ext>
            </c:extLst>
          </c:dPt>
          <c:dLbls>
            <c:dLbl>
              <c:idx val="0"/>
              <c:layout>
                <c:manualLayout>
                  <c:x val="-2.26173390219800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AD-4C24-AEAC-B7771FE59D53}"/>
                </c:ext>
              </c:extLst>
            </c:dLbl>
            <c:dLbl>
              <c:idx val="1"/>
              <c:layout>
                <c:manualLayout>
                  <c:x val="-2.2617339021979957E-3"/>
                  <c:y val="-8.14805402113279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AD-4C24-AEAC-B7771FE59D53}"/>
                </c:ext>
              </c:extLst>
            </c:dLbl>
            <c:dLbl>
              <c:idx val="2"/>
              <c:layout>
                <c:manualLayout>
                  <c:x val="-3.0127414004039155E-3"/>
                  <c:y val="-8.196541981114866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AD-4C24-AEAC-B7771FE59D53}"/>
                </c:ext>
              </c:extLst>
            </c:dLbl>
            <c:dLbl>
              <c:idx val="3"/>
              <c:layout>
                <c:manualLayout>
                  <c:x val="-3.0156452029306609E-3"/>
                  <c:y val="8.88888888888880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AD-4C24-AEAC-B7771FE59D53}"/>
                </c:ext>
              </c:extLst>
            </c:dLbl>
            <c:dLbl>
              <c:idx val="4"/>
              <c:layout>
                <c:manualLayout>
                  <c:x val="-1.5132429906341937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AD-4C24-AEAC-B7771FE59D53}"/>
                </c:ext>
              </c:extLst>
            </c:dLbl>
            <c:dLbl>
              <c:idx val="6"/>
              <c:layout>
                <c:manualLayout>
                  <c:x val="-1.5136409441067502E-3"/>
                  <c:y val="1.341267818443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2AD-4C24-AEAC-B7771FE59D53}"/>
                </c:ext>
              </c:extLst>
            </c:dLbl>
            <c:dLbl>
              <c:idx val="7"/>
              <c:layout>
                <c:manualLayout>
                  <c:x val="-1.5078226014653305E-3"/>
                  <c:y val="-8.14805402113279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2AD-4C24-AEAC-B7771FE59D53}"/>
                </c:ext>
              </c:extLst>
            </c:dLbl>
            <c:dLbl>
              <c:idx val="8"/>
              <c:layout>
                <c:manualLayout>
                  <c:x val="-2.2693284241187797E-3"/>
                  <c:y val="0"/>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5555404134632996E-3"/>
                      <c:h val="4.6677411988809946E-2"/>
                    </c:manualLayout>
                  </c15:layout>
                </c:ext>
                <c:ext xmlns:c16="http://schemas.microsoft.com/office/drawing/2014/chart" uri="{C3380CC4-5D6E-409C-BE32-E72D297353CC}">
                  <c16:uniqueId val="{00000019-E2AD-4C24-AEAC-B7771FE59D53}"/>
                </c:ext>
              </c:extLst>
            </c:dLbl>
            <c:dLbl>
              <c:idx val="9"/>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AD-4C24-AEAC-B7771FE59D53}"/>
                </c:ext>
              </c:extLst>
            </c:dLbl>
            <c:dLbl>
              <c:idx val="10"/>
              <c:layout>
                <c:manualLayout>
                  <c:x val="-2.2693284241187797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2AD-4C24-AEAC-B7771FE59D53}"/>
                </c:ext>
              </c:extLst>
            </c:dLbl>
            <c:dLbl>
              <c:idx val="11"/>
              <c:layout>
                <c:manualLayout>
                  <c:x val="-2.26932842411877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2AD-4C24-AEAC-B7771FE59D53}"/>
                </c:ext>
              </c:extLst>
            </c:dLbl>
            <c:dLbl>
              <c:idx val="12"/>
              <c:layout>
                <c:manualLayout>
                  <c:x val="-1.5128856160792421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2AD-4C24-AEAC-B7771FE59D53}"/>
                </c:ext>
              </c:extLst>
            </c:dLbl>
            <c:dLbl>
              <c:idx val="14"/>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2AD-4C24-AEAC-B7771FE59D53}"/>
                </c:ext>
              </c:extLst>
            </c:dLbl>
            <c:dLbl>
              <c:idx val="15"/>
              <c:layout>
                <c:manualLayout>
                  <c:x val="-2.26932842411889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2AD-4C24-AEAC-B7771FE59D53}"/>
                </c:ext>
              </c:extLst>
            </c:dLbl>
            <c:dLbl>
              <c:idx val="16"/>
              <c:layout>
                <c:manualLayout>
                  <c:x val="-1.5128856160791866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2AD-4C24-AEAC-B7771FE59D53}"/>
                </c:ext>
              </c:extLst>
            </c:dLbl>
            <c:dLbl>
              <c:idx val="18"/>
              <c:layout>
                <c:manualLayout>
                  <c:x val="-1.50782260146533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AD-4C24-AEAC-B7771FE59D53}"/>
                </c:ext>
              </c:extLst>
            </c:dLbl>
            <c:dLbl>
              <c:idx val="19"/>
              <c:layout>
                <c:manualLayout>
                  <c:x val="-1.50782260146544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AD-4C24-AEAC-B7771FE59D53}"/>
                </c:ext>
              </c:extLst>
            </c:dLbl>
            <c:dLbl>
              <c:idx val="20"/>
              <c:layout>
                <c:manualLayout>
                  <c:x val="-1.50782260146533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AD-4C24-AEAC-B7771FE59D53}"/>
                </c:ext>
              </c:extLst>
            </c:dLbl>
            <c:dLbl>
              <c:idx val="21"/>
              <c:layout>
                <c:manualLayout>
                  <c:x val="-2.2617339021979957E-3"/>
                  <c:y val="-4.4444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AD-4C24-AEAC-B7771FE59D53}"/>
                </c:ext>
              </c:extLst>
            </c:dLbl>
            <c:dLbl>
              <c:idx val="22"/>
              <c:layout>
                <c:manualLayout>
                  <c:x val="-2.2617339021981063E-3"/>
                  <c:y val="-4.4444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AD-4C24-AEAC-B7771FE59D53}"/>
                </c:ext>
              </c:extLst>
            </c:dLbl>
            <c:dLbl>
              <c:idx val="23"/>
              <c:layout>
                <c:manualLayout>
                  <c:x val="-1.51288561607918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2AD-4C24-AEAC-B7771FE59D53}"/>
                </c:ext>
              </c:extLst>
            </c:dLbl>
            <c:dLbl>
              <c:idx val="24"/>
              <c:layout>
                <c:manualLayout>
                  <c:x val="-2.2693284241188908E-3"/>
                  <c:y val="-8.19201136505594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2AD-4C24-AEAC-B7771FE59D53}"/>
                </c:ext>
              </c:extLst>
            </c:dLbl>
            <c:dLbl>
              <c:idx val="25"/>
              <c:layout>
                <c:manualLayout>
                  <c:x val="-1.51288561607918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2AD-4C24-AEAC-B7771FE59D53}"/>
                </c:ext>
              </c:extLst>
            </c:dLbl>
            <c:dLbl>
              <c:idx val="26"/>
              <c:layout>
                <c:manualLayout>
                  <c:x val="-1.5128856160791866E-3"/>
                  <c:y val="-4.09600568252797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2AD-4C24-AEAC-B7771FE59D53}"/>
                </c:ext>
              </c:extLst>
            </c:dLbl>
            <c:dLbl>
              <c:idx val="27"/>
              <c:layout>
                <c:manualLayout>
                  <c:x val="-1.5128856160792974E-3"/>
                  <c:y val="-4.09600568252797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2AD-4C24-AEAC-B7771FE59D53}"/>
                </c:ext>
              </c:extLst>
            </c:dLbl>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'6a Avg Salaries (C)'!$B$31:$E$58</c:f>
              <c:multiLvlStrCache>
                <c:ptCount val="28"/>
                <c:lvl>
                  <c:pt idx="0">
                    <c:v>BP </c:v>
                  </c:pt>
                  <c:pt idx="1">
                    <c:v>CC</c:v>
                  </c:pt>
                  <c:pt idx="2">
                    <c:v>IT </c:v>
                  </c:pt>
                  <c:pt idx="3">
                    <c:v>KP </c:v>
                  </c:pt>
                  <c:pt idx="4">
                    <c:v>BP </c:v>
                  </c:pt>
                  <c:pt idx="5">
                    <c:v>CC</c:v>
                  </c:pt>
                  <c:pt idx="6">
                    <c:v>IT </c:v>
                  </c:pt>
                  <c:pt idx="7">
                    <c:v>KP </c:v>
                  </c:pt>
                  <c:pt idx="8">
                    <c:v>BP </c:v>
                  </c:pt>
                  <c:pt idx="9">
                    <c:v>CC</c:v>
                  </c:pt>
                  <c:pt idx="10">
                    <c:v>IT </c:v>
                  </c:pt>
                  <c:pt idx="11">
                    <c:v>KP </c:v>
                  </c:pt>
                  <c:pt idx="12">
                    <c:v>BP </c:v>
                  </c:pt>
                  <c:pt idx="13">
                    <c:v>CC</c:v>
                  </c:pt>
                  <c:pt idx="14">
                    <c:v>IT </c:v>
                  </c:pt>
                  <c:pt idx="15">
                    <c:v>KP </c:v>
                  </c:pt>
                  <c:pt idx="16">
                    <c:v>BP </c:v>
                  </c:pt>
                  <c:pt idx="17">
                    <c:v>CC</c:v>
                  </c:pt>
                  <c:pt idx="18">
                    <c:v>IT </c:v>
                  </c:pt>
                  <c:pt idx="19">
                    <c:v>KP </c:v>
                  </c:pt>
                  <c:pt idx="20">
                    <c:v>BP </c:v>
                  </c:pt>
                  <c:pt idx="21">
                    <c:v>CC</c:v>
                  </c:pt>
                  <c:pt idx="22">
                    <c:v>IT </c:v>
                  </c:pt>
                  <c:pt idx="23">
                    <c:v>KP </c:v>
                  </c:pt>
                  <c:pt idx="24">
                    <c:v>BP </c:v>
                  </c:pt>
                  <c:pt idx="25">
                    <c:v>CC</c:v>
                  </c:pt>
                  <c:pt idx="26">
                    <c:v>IT </c:v>
                  </c:pt>
                  <c:pt idx="27">
                    <c:v>KP </c:v>
                  </c:pt>
                </c:lvl>
                <c:lvl>
                  <c:pt idx="0">
                    <c:v>Bangalore</c:v>
                  </c:pt>
                  <c:pt idx="4">
                    <c:v>Chennai</c:v>
                  </c:pt>
                  <c:pt idx="8">
                    <c:v>Gurgaon</c:v>
                  </c:pt>
                  <c:pt idx="12">
                    <c:v>Hyderabad</c:v>
                  </c:pt>
                  <c:pt idx="16">
                    <c:v>Pune</c:v>
                  </c:pt>
                  <c:pt idx="20">
                    <c:v>Metro Manila</c:v>
                  </c:pt>
                  <c:pt idx="24">
                    <c:v>Guadalajara</c:v>
                  </c:pt>
                </c:lvl>
                <c:lvl>
                  <c:pt idx="0">
                    <c:v>India</c:v>
                  </c:pt>
                  <c:pt idx="20">
                    <c:v>Philippines</c:v>
                  </c:pt>
                  <c:pt idx="24">
                    <c:v>Mexico</c:v>
                  </c:pt>
                </c:lvl>
                <c:lvl>
                  <c:pt idx="0">
                    <c:v>Asia-Pacific</c:v>
                  </c:pt>
                  <c:pt idx="24">
                    <c:v>Latin America</c:v>
                  </c:pt>
                </c:lvl>
              </c:multiLvlStrCache>
            </c:multiLvlStrRef>
          </c:cat>
          <c:val>
            <c:numRef>
              <c:f>'6a Avg Salaries (C)'!$H$31:$H$58</c:f>
              <c:numCache>
                <c:formatCode>_(* #,##0_);_(* \(#,##0\);_(* "-"??_);_(@_)</c:formatCode>
                <c:ptCount val="28"/>
                <c:pt idx="0">
                  <c:v>11960.221762842906</c:v>
                </c:pt>
                <c:pt idx="1">
                  <c:v>9694.4135896945936</c:v>
                </c:pt>
                <c:pt idx="2">
                  <c:v>15928.387605444646</c:v>
                </c:pt>
                <c:pt idx="3">
                  <c:v>18717.675469333408</c:v>
                </c:pt>
                <c:pt idx="4">
                  <c:v>11123.006239443905</c:v>
                </c:pt>
                <c:pt idx="5">
                  <c:v>9015.8046384159734</c:v>
                </c:pt>
                <c:pt idx="6">
                  <c:v>15291.252101226861</c:v>
                </c:pt>
                <c:pt idx="7">
                  <c:v>17594.614941173404</c:v>
                </c:pt>
                <c:pt idx="8">
                  <c:v>11960.221762842906</c:v>
                </c:pt>
                <c:pt idx="9">
                  <c:v>9694.4135896945936</c:v>
                </c:pt>
                <c:pt idx="10">
                  <c:v>15450.535977281306</c:v>
                </c:pt>
                <c:pt idx="11">
                  <c:v>18904.852224026745</c:v>
                </c:pt>
                <c:pt idx="12">
                  <c:v>11123.006239443905</c:v>
                </c:pt>
                <c:pt idx="13">
                  <c:v>9015.8046384159734</c:v>
                </c:pt>
                <c:pt idx="14">
                  <c:v>15450.535977281306</c:v>
                </c:pt>
                <c:pt idx="15">
                  <c:v>17594.614941173404</c:v>
                </c:pt>
                <c:pt idx="16">
                  <c:v>11123.006239443905</c:v>
                </c:pt>
                <c:pt idx="17">
                  <c:v>9015.8046384159734</c:v>
                </c:pt>
                <c:pt idx="18">
                  <c:v>15131.968225172413</c:v>
                </c:pt>
                <c:pt idx="19">
                  <c:v>17781.791695866737</c:v>
                </c:pt>
                <c:pt idx="20">
                  <c:v>17185.265608824186</c:v>
                </c:pt>
                <c:pt idx="21">
                  <c:v>12879.864059292961</c:v>
                </c:pt>
                <c:pt idx="22">
                  <c:v>19430.254098211721</c:v>
                </c:pt>
                <c:pt idx="23">
                  <c:v>26173.998983637299</c:v>
                </c:pt>
                <c:pt idx="24">
                  <c:v>28886.084616123211</c:v>
                </c:pt>
                <c:pt idx="25">
                  <c:v>22203.420240567724</c:v>
                </c:pt>
                <c:pt idx="26">
                  <c:v>38282.465340978852</c:v>
                </c:pt>
                <c:pt idx="27">
                  <c:v>37593.543777318162</c:v>
                </c:pt>
              </c:numCache>
            </c:numRef>
          </c:val>
          <c:extLst>
            <c:ext xmlns:c16="http://schemas.microsoft.com/office/drawing/2014/chart" uri="{C3380CC4-5D6E-409C-BE32-E72D297353CC}">
              <c16:uniqueId val="{00000002-9193-462E-BBBC-E2B170DEABB3}"/>
            </c:ext>
          </c:extLst>
        </c:ser>
        <c:ser>
          <c:idx val="3"/>
          <c:order val="3"/>
          <c:tx>
            <c:strRef>
              <c:f>'6a Avg Salaries (C)'!$I$29:$I$30</c:f>
              <c:strCache>
                <c:ptCount val="1"/>
                <c:pt idx="0">
                  <c:v>Manager (7+ years work exp.) </c:v>
                </c:pt>
              </c:strCache>
            </c:strRef>
          </c:tx>
          <c:spPr>
            <a:solidFill>
              <a:schemeClr val="accent4"/>
            </a:solidFill>
            <a:ln>
              <a:noFill/>
            </a:ln>
            <a:effectLst/>
          </c:spPr>
          <c:invertIfNegative val="0"/>
          <c:dPt>
            <c:idx val="2"/>
            <c:invertIfNegative val="0"/>
            <c:bubble3D val="0"/>
            <c:extLst>
              <c:ext xmlns:c16="http://schemas.microsoft.com/office/drawing/2014/chart" uri="{C3380CC4-5D6E-409C-BE32-E72D297353CC}">
                <c16:uniqueId val="{0000000E-E2AD-4C24-AEAC-B7771FE59D53}"/>
              </c:ext>
            </c:extLst>
          </c:dPt>
          <c:dPt>
            <c:idx val="3"/>
            <c:invertIfNegative val="0"/>
            <c:bubble3D val="0"/>
            <c:extLst>
              <c:ext xmlns:c16="http://schemas.microsoft.com/office/drawing/2014/chart" uri="{C3380CC4-5D6E-409C-BE32-E72D297353CC}">
                <c16:uniqueId val="{0000000F-E2AD-4C24-AEAC-B7771FE59D53}"/>
              </c:ext>
            </c:extLst>
          </c:dPt>
          <c:dPt>
            <c:idx val="4"/>
            <c:invertIfNegative val="0"/>
            <c:bubble3D val="0"/>
            <c:extLst>
              <c:ext xmlns:c16="http://schemas.microsoft.com/office/drawing/2014/chart" uri="{C3380CC4-5D6E-409C-BE32-E72D297353CC}">
                <c16:uniqueId val="{00000011-E2AD-4C24-AEAC-B7771FE59D53}"/>
              </c:ext>
            </c:extLst>
          </c:dPt>
          <c:dPt>
            <c:idx val="6"/>
            <c:invertIfNegative val="0"/>
            <c:bubble3D val="0"/>
            <c:extLst>
              <c:ext xmlns:c16="http://schemas.microsoft.com/office/drawing/2014/chart" uri="{C3380CC4-5D6E-409C-BE32-E72D297353CC}">
                <c16:uniqueId val="{00000015-E2AD-4C24-AEAC-B7771FE59D53}"/>
              </c:ext>
            </c:extLst>
          </c:dPt>
          <c:dPt>
            <c:idx val="9"/>
            <c:invertIfNegative val="0"/>
            <c:bubble3D val="0"/>
            <c:extLst>
              <c:ext xmlns:c16="http://schemas.microsoft.com/office/drawing/2014/chart" uri="{C3380CC4-5D6E-409C-BE32-E72D297353CC}">
                <c16:uniqueId val="{0000001B-E2AD-4C24-AEAC-B7771FE59D53}"/>
              </c:ext>
            </c:extLst>
          </c:dPt>
          <c:dPt>
            <c:idx val="12"/>
            <c:invertIfNegative val="0"/>
            <c:bubble3D val="0"/>
            <c:extLst>
              <c:ext xmlns:c16="http://schemas.microsoft.com/office/drawing/2014/chart" uri="{C3380CC4-5D6E-409C-BE32-E72D297353CC}">
                <c16:uniqueId val="{00000020-E2AD-4C24-AEAC-B7771FE59D53}"/>
              </c:ext>
            </c:extLst>
          </c:dPt>
          <c:dPt>
            <c:idx val="14"/>
            <c:invertIfNegative val="0"/>
            <c:bubble3D val="0"/>
            <c:extLst>
              <c:ext xmlns:c16="http://schemas.microsoft.com/office/drawing/2014/chart" uri="{C3380CC4-5D6E-409C-BE32-E72D297353CC}">
                <c16:uniqueId val="{00000023-E2AD-4C24-AEAC-B7771FE59D53}"/>
              </c:ext>
            </c:extLst>
          </c:dPt>
          <c:dLbls>
            <c:dLbl>
              <c:idx val="2"/>
              <c:layout>
                <c:manualLayout>
                  <c:x val="-7.568204720533612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AD-4C24-AEAC-B7771FE59D53}"/>
                </c:ext>
              </c:extLst>
            </c:dLbl>
            <c:dLbl>
              <c:idx val="3"/>
              <c:layout>
                <c:manualLayout>
                  <c:x val="-7.5682047205338895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AD-4C24-AEAC-B7771FE59D53}"/>
                </c:ext>
              </c:extLst>
            </c:dLbl>
            <c:dLbl>
              <c:idx val="4"/>
              <c:layout>
                <c:manualLayout>
                  <c:x val="-7.568204720533612E-4"/>
                  <c:y val="-8.196541981114866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2AD-4C24-AEAC-B7771FE59D53}"/>
                </c:ext>
              </c:extLst>
            </c:dLbl>
            <c:dLbl>
              <c:idx val="6"/>
              <c:layout>
                <c:manualLayout>
                  <c:x val="-7.5682047205338895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AD-4C24-AEAC-B7771FE59D53}"/>
                </c:ext>
              </c:extLst>
            </c:dLbl>
            <c:dLbl>
              <c:idx val="9"/>
              <c:layout>
                <c:manualLayout>
                  <c:x val="-7.5644280803959332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AD-4C24-AEAC-B7771FE59D53}"/>
                </c:ext>
              </c:extLst>
            </c:dLbl>
            <c:dLbl>
              <c:idx val="12"/>
              <c:layout>
                <c:manualLayout>
                  <c:x val="-7.5644280803964872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2AD-4C24-AEAC-B7771FE59D53}"/>
                </c:ext>
              </c:extLst>
            </c:dLbl>
            <c:dLbl>
              <c:idx val="14"/>
              <c:layout>
                <c:manualLayout>
                  <c:x val="-7.5644280803970423E-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2AD-4C24-AEAC-B7771FE59D53}"/>
                </c:ext>
              </c:extLst>
            </c:dLbl>
            <c:spPr>
              <a:no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'6a Avg Salaries (C)'!$B$31:$E$58</c:f>
              <c:multiLvlStrCache>
                <c:ptCount val="28"/>
                <c:lvl>
                  <c:pt idx="0">
                    <c:v>BP </c:v>
                  </c:pt>
                  <c:pt idx="1">
                    <c:v>CC</c:v>
                  </c:pt>
                  <c:pt idx="2">
                    <c:v>IT </c:v>
                  </c:pt>
                  <c:pt idx="3">
                    <c:v>KP </c:v>
                  </c:pt>
                  <c:pt idx="4">
                    <c:v>BP </c:v>
                  </c:pt>
                  <c:pt idx="5">
                    <c:v>CC</c:v>
                  </c:pt>
                  <c:pt idx="6">
                    <c:v>IT </c:v>
                  </c:pt>
                  <c:pt idx="7">
                    <c:v>KP </c:v>
                  </c:pt>
                  <c:pt idx="8">
                    <c:v>BP </c:v>
                  </c:pt>
                  <c:pt idx="9">
                    <c:v>CC</c:v>
                  </c:pt>
                  <c:pt idx="10">
                    <c:v>IT </c:v>
                  </c:pt>
                  <c:pt idx="11">
                    <c:v>KP </c:v>
                  </c:pt>
                  <c:pt idx="12">
                    <c:v>BP </c:v>
                  </c:pt>
                  <c:pt idx="13">
                    <c:v>CC</c:v>
                  </c:pt>
                  <c:pt idx="14">
                    <c:v>IT </c:v>
                  </c:pt>
                  <c:pt idx="15">
                    <c:v>KP </c:v>
                  </c:pt>
                  <c:pt idx="16">
                    <c:v>BP </c:v>
                  </c:pt>
                  <c:pt idx="17">
                    <c:v>CC</c:v>
                  </c:pt>
                  <c:pt idx="18">
                    <c:v>IT </c:v>
                  </c:pt>
                  <c:pt idx="19">
                    <c:v>KP </c:v>
                  </c:pt>
                  <c:pt idx="20">
                    <c:v>BP </c:v>
                  </c:pt>
                  <c:pt idx="21">
                    <c:v>CC</c:v>
                  </c:pt>
                  <c:pt idx="22">
                    <c:v>IT </c:v>
                  </c:pt>
                  <c:pt idx="23">
                    <c:v>KP </c:v>
                  </c:pt>
                  <c:pt idx="24">
                    <c:v>BP </c:v>
                  </c:pt>
                  <c:pt idx="25">
                    <c:v>CC</c:v>
                  </c:pt>
                  <c:pt idx="26">
                    <c:v>IT </c:v>
                  </c:pt>
                  <c:pt idx="27">
                    <c:v>KP </c:v>
                  </c:pt>
                </c:lvl>
                <c:lvl>
                  <c:pt idx="0">
                    <c:v>Bangalore</c:v>
                  </c:pt>
                  <c:pt idx="4">
                    <c:v>Chennai</c:v>
                  </c:pt>
                  <c:pt idx="8">
                    <c:v>Gurgaon</c:v>
                  </c:pt>
                  <c:pt idx="12">
                    <c:v>Hyderabad</c:v>
                  </c:pt>
                  <c:pt idx="16">
                    <c:v>Pune</c:v>
                  </c:pt>
                  <c:pt idx="20">
                    <c:v>Metro Manila</c:v>
                  </c:pt>
                  <c:pt idx="24">
                    <c:v>Guadalajara</c:v>
                  </c:pt>
                </c:lvl>
                <c:lvl>
                  <c:pt idx="0">
                    <c:v>India</c:v>
                  </c:pt>
                  <c:pt idx="20">
                    <c:v>Philippines</c:v>
                  </c:pt>
                  <c:pt idx="24">
                    <c:v>Mexico</c:v>
                  </c:pt>
                </c:lvl>
                <c:lvl>
                  <c:pt idx="0">
                    <c:v>Asia-Pacific</c:v>
                  </c:pt>
                  <c:pt idx="24">
                    <c:v>Latin America</c:v>
                  </c:pt>
                </c:lvl>
              </c:multiLvlStrCache>
            </c:multiLvlStrRef>
          </c:cat>
          <c:val>
            <c:numRef>
              <c:f>'6a Avg Salaries (C)'!$I$31:$I$58</c:f>
              <c:numCache>
                <c:formatCode>_(* #,##0_);_(* \(#,##0\);_(* "-"??_);_(@_)</c:formatCode>
                <c:ptCount val="28"/>
                <c:pt idx="0">
                  <c:v>20328.389858525792</c:v>
                </c:pt>
                <c:pt idx="1">
                  <c:v>13602.007990463801</c:v>
                </c:pt>
                <c:pt idx="2">
                  <c:v>25050.965955844422</c:v>
                </c:pt>
                <c:pt idx="3">
                  <c:v>27114.529086253497</c:v>
                </c:pt>
                <c:pt idx="4">
                  <c:v>18905.402568428988</c:v>
                </c:pt>
                <c:pt idx="5">
                  <c:v>12649.867431131333</c:v>
                </c:pt>
                <c:pt idx="6">
                  <c:v>24299.436977169091</c:v>
                </c:pt>
                <c:pt idx="7">
                  <c:v>25487.657341078288</c:v>
                </c:pt>
                <c:pt idx="8">
                  <c:v>20328.389858525792</c:v>
                </c:pt>
                <c:pt idx="9">
                  <c:v>13602.007990463801</c:v>
                </c:pt>
                <c:pt idx="10">
                  <c:v>24299.436977169091</c:v>
                </c:pt>
                <c:pt idx="11">
                  <c:v>27385.674377116033</c:v>
                </c:pt>
                <c:pt idx="12">
                  <c:v>18905.402568428988</c:v>
                </c:pt>
                <c:pt idx="13">
                  <c:v>12649.867431131333</c:v>
                </c:pt>
                <c:pt idx="14">
                  <c:v>24299.436977169091</c:v>
                </c:pt>
                <c:pt idx="15">
                  <c:v>25487.657341078288</c:v>
                </c:pt>
                <c:pt idx="16">
                  <c:v>18905.402568428988</c:v>
                </c:pt>
                <c:pt idx="17">
                  <c:v>12649.867431131333</c:v>
                </c:pt>
                <c:pt idx="18">
                  <c:v>24048.927317610647</c:v>
                </c:pt>
                <c:pt idx="19">
                  <c:v>25758.80263194082</c:v>
                </c:pt>
                <c:pt idx="20">
                  <c:v>28200.396748286679</c:v>
                </c:pt>
                <c:pt idx="21">
                  <c:v>22287.197388245178</c:v>
                </c:pt>
                <c:pt idx="22">
                  <c:v>31684.927227241475</c:v>
                </c:pt>
                <c:pt idx="23">
                  <c:v>42744.891873092485</c:v>
                </c:pt>
                <c:pt idx="24">
                  <c:v>54827.922232651908</c:v>
                </c:pt>
                <c:pt idx="25">
                  <c:v>41785.034401068413</c:v>
                </c:pt>
                <c:pt idx="26">
                  <c:v>65203.90755406722</c:v>
                </c:pt>
                <c:pt idx="27">
                  <c:v>56887.267664100713</c:v>
                </c:pt>
              </c:numCache>
            </c:numRef>
          </c:val>
          <c:extLst>
            <c:ext xmlns:c16="http://schemas.microsoft.com/office/drawing/2014/chart" uri="{C3380CC4-5D6E-409C-BE32-E72D297353CC}">
              <c16:uniqueId val="{00000003-9193-462E-BBBC-E2B170DEABB3}"/>
            </c:ext>
          </c:extLst>
        </c:ser>
        <c:dLbls>
          <c:dLblPos val="outEnd"/>
          <c:showLegendKey val="0"/>
          <c:showVal val="1"/>
          <c:showCatName val="0"/>
          <c:showSerName val="0"/>
          <c:showPercent val="0"/>
          <c:showBubbleSize val="0"/>
        </c:dLbls>
        <c:gapWidth val="100"/>
        <c:axId val="233269072"/>
        <c:axId val="233269856"/>
      </c:barChart>
      <c:catAx>
        <c:axId val="23326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9856"/>
        <c:crosses val="autoZero"/>
        <c:auto val="1"/>
        <c:lblAlgn val="ctr"/>
        <c:lblOffset val="100"/>
        <c:noMultiLvlLbl val="0"/>
      </c:catAx>
      <c:valAx>
        <c:axId val="233269856"/>
        <c:scaling>
          <c:orientation val="minMax"/>
        </c:scaling>
        <c:delete val="0"/>
        <c:axPos val="l"/>
        <c:numFmt formatCode="#,##0" sourceLinked="1"/>
        <c:majorTickMark val="out"/>
        <c:minorTickMark val="none"/>
        <c:tickLblPos val="nextTo"/>
        <c:spPr>
          <a:noFill/>
          <a:ln>
            <a:solidFill>
              <a:srgbClr val="BFBFB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6907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6.1789825951412532E-2"/>
          <c:y val="3.0474190726159225E-2"/>
          <c:w val="0.6545430960130223"/>
          <c:h val="0.136371611266712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[Advanced Locations Tool - USAA - 27 December 2016.xlsx]7 Attrition (C)!PivotTable1</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8550329158155796"/>
          <c:y val="6.7892064997246315E-2"/>
          <c:w val="0.59559288117946951"/>
          <c:h val="0.92640408614326974"/>
        </c:manualLayout>
      </c:layout>
      <c:barChart>
        <c:barDir val="bar"/>
        <c:grouping val="clustered"/>
        <c:varyColors val="0"/>
        <c:ser>
          <c:idx val="0"/>
          <c:order val="0"/>
          <c:tx>
            <c:strRef>
              <c:f>'7 Attrition (C)'!$F$7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'7 Attrition (C)'!$B$8:$E$35</c:f>
              <c:multiLvlStrCache>
                <c:ptCount val="28"/>
                <c:lvl>
                  <c:pt idx="0">
                    <c:v>BP</c:v>
                  </c:pt>
                  <c:pt idx="1">
                    <c:v>CC</c:v>
                  </c:pt>
                  <c:pt idx="2">
                    <c:v>KP</c:v>
                  </c:pt>
                  <c:pt idx="3">
                    <c:v>IT</c:v>
                  </c:pt>
                  <c:pt idx="4">
                    <c:v>BP</c:v>
                  </c:pt>
                  <c:pt idx="5">
                    <c:v>CC</c:v>
                  </c:pt>
                  <c:pt idx="6">
                    <c:v>KP</c:v>
                  </c:pt>
                  <c:pt idx="7">
                    <c:v>IT</c:v>
                  </c:pt>
                  <c:pt idx="8">
                    <c:v>BP</c:v>
                  </c:pt>
                  <c:pt idx="9">
                    <c:v>CC</c:v>
                  </c:pt>
                  <c:pt idx="10">
                    <c:v>KP</c:v>
                  </c:pt>
                  <c:pt idx="11">
                    <c:v>IT</c:v>
                  </c:pt>
                  <c:pt idx="12">
                    <c:v>BP</c:v>
                  </c:pt>
                  <c:pt idx="13">
                    <c:v>CC</c:v>
                  </c:pt>
                  <c:pt idx="14">
                    <c:v>KP</c:v>
                  </c:pt>
                  <c:pt idx="15">
                    <c:v>IT</c:v>
                  </c:pt>
                  <c:pt idx="16">
                    <c:v>BP</c:v>
                  </c:pt>
                  <c:pt idx="17">
                    <c:v>CC</c:v>
                  </c:pt>
                  <c:pt idx="18">
                    <c:v>KP</c:v>
                  </c:pt>
                  <c:pt idx="19">
                    <c:v>IT</c:v>
                  </c:pt>
                  <c:pt idx="20">
                    <c:v>BP</c:v>
                  </c:pt>
                  <c:pt idx="21">
                    <c:v>CC</c:v>
                  </c:pt>
                  <c:pt idx="22">
                    <c:v>KP</c:v>
                  </c:pt>
                  <c:pt idx="23">
                    <c:v>IT</c:v>
                  </c:pt>
                  <c:pt idx="24">
                    <c:v>BP</c:v>
                  </c:pt>
                  <c:pt idx="25">
                    <c:v>CC</c:v>
                  </c:pt>
                  <c:pt idx="26">
                    <c:v>KP</c:v>
                  </c:pt>
                  <c:pt idx="27">
                    <c:v>IT</c:v>
                  </c:pt>
                </c:lvl>
                <c:lvl>
                  <c:pt idx="0">
                    <c:v>Guadalajara</c:v>
                  </c:pt>
                  <c:pt idx="4">
                    <c:v>Chennai</c:v>
                  </c:pt>
                  <c:pt idx="8">
                    <c:v>Gurgaon</c:v>
                  </c:pt>
                  <c:pt idx="12">
                    <c:v>Hyderabad</c:v>
                  </c:pt>
                  <c:pt idx="16">
                    <c:v>Pune</c:v>
                  </c:pt>
                  <c:pt idx="20">
                    <c:v>Bangalore</c:v>
                  </c:pt>
                  <c:pt idx="24">
                    <c:v>Metro Manila</c:v>
                  </c:pt>
                </c:lvl>
                <c:lvl>
                  <c:pt idx="0">
                    <c:v>Mexico</c:v>
                  </c:pt>
                  <c:pt idx="4">
                    <c:v>India</c:v>
                  </c:pt>
                  <c:pt idx="24">
                    <c:v>Philippines</c:v>
                  </c:pt>
                </c:lvl>
                <c:lvl>
                  <c:pt idx="0">
                    <c:v>Latin America</c:v>
                  </c:pt>
                  <c:pt idx="4">
                    <c:v>Asia-Pacific</c:v>
                  </c:pt>
                </c:lvl>
              </c:multiLvlStrCache>
            </c:multiLvlStrRef>
          </c:cat>
          <c:val>
            <c:numRef>
              <c:f>'7 Attrition (C)'!$F$8:$F$35</c:f>
              <c:numCache>
                <c:formatCode>0%</c:formatCode>
                <c:ptCount val="28"/>
                <c:pt idx="0">
                  <c:v>0.18</c:v>
                </c:pt>
                <c:pt idx="1">
                  <c:v>0.22</c:v>
                </c:pt>
                <c:pt idx="2">
                  <c:v>0.14000000000000001</c:v>
                </c:pt>
                <c:pt idx="3">
                  <c:v>0.16</c:v>
                </c:pt>
                <c:pt idx="4">
                  <c:v>0.32</c:v>
                </c:pt>
                <c:pt idx="5">
                  <c:v>0.42</c:v>
                </c:pt>
                <c:pt idx="6">
                  <c:v>0.16</c:v>
                </c:pt>
                <c:pt idx="7">
                  <c:v>0.215</c:v>
                </c:pt>
                <c:pt idx="8">
                  <c:v>0.35</c:v>
                </c:pt>
                <c:pt idx="9">
                  <c:v>0.45</c:v>
                </c:pt>
                <c:pt idx="10">
                  <c:v>0.18</c:v>
                </c:pt>
                <c:pt idx="11">
                  <c:v>0.2</c:v>
                </c:pt>
                <c:pt idx="12">
                  <c:v>0.32</c:v>
                </c:pt>
                <c:pt idx="13">
                  <c:v>0.42</c:v>
                </c:pt>
                <c:pt idx="14">
                  <c:v>0.16</c:v>
                </c:pt>
                <c:pt idx="15">
                  <c:v>0.215</c:v>
                </c:pt>
                <c:pt idx="16">
                  <c:v>0.32</c:v>
                </c:pt>
                <c:pt idx="17">
                  <c:v>0.42</c:v>
                </c:pt>
                <c:pt idx="18">
                  <c:v>0.17</c:v>
                </c:pt>
                <c:pt idx="19">
                  <c:v>0.2</c:v>
                </c:pt>
                <c:pt idx="20">
                  <c:v>0.35</c:v>
                </c:pt>
                <c:pt idx="21">
                  <c:v>0.45</c:v>
                </c:pt>
                <c:pt idx="22">
                  <c:v>0.18</c:v>
                </c:pt>
                <c:pt idx="23">
                  <c:v>0.23</c:v>
                </c:pt>
                <c:pt idx="24">
                  <c:v>0.32</c:v>
                </c:pt>
                <c:pt idx="25">
                  <c:v>0.48</c:v>
                </c:pt>
                <c:pt idx="26">
                  <c:v>0.16</c:v>
                </c:pt>
                <c:pt idx="27">
                  <c:v>0.18</c:v>
                </c:pt>
              </c:numCache>
            </c:numRef>
          </c:val>
          <c:extLst>
            <c:ext xmlns:c16="http://schemas.microsoft.com/office/drawing/2014/chart" uri="{C3380CC4-5D6E-409C-BE32-E72D297353CC}">
              <c16:uniqueId val="{00000000-7FF0-4EF2-9A90-38859C3BE619}"/>
            </c:ext>
          </c:extLst>
        </c:ser>
        <c:dLbls>
          <c:dLblPos val="outEnd"/>
          <c:showLegendKey val="0"/>
          <c:showVal val="1"/>
          <c:showCatName val="0"/>
          <c:showSerName val="0"/>
          <c:showPercent val="0"/>
          <c:showBubbleSize val="0"/>
        </c:dLbls>
        <c:gapWidth val="50"/>
        <c:axId val="233271816"/>
        <c:axId val="233272600"/>
      </c:barChart>
      <c:catAx>
        <c:axId val="2332718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2600"/>
        <c:crosses val="autoZero"/>
        <c:auto val="1"/>
        <c:lblAlgn val="ctr"/>
        <c:lblOffset val="100"/>
        <c:noMultiLvlLbl val="0"/>
      </c:catAx>
      <c:valAx>
        <c:axId val="233272600"/>
        <c:scaling>
          <c:orientation val="minMax"/>
        </c:scaling>
        <c:delete val="0"/>
        <c:axPos val="t"/>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271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3.xml"/><Relationship Id="rId4" Type="http://schemas.openxmlformats.org/officeDocument/2006/relationships/hyperlink" Target="#'1 How to use this tool'!B10"/></Relationships>
</file>

<file path=xl/drawings/_rels/drawing11.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4.xml"/><Relationship Id="rId4" Type="http://schemas.openxmlformats.org/officeDocument/2006/relationships/hyperlink" Target="#'1 How to use this tool'!B10"/></Relationships>
</file>

<file path=xl/drawings/_rels/drawing12.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5.xml"/><Relationship Id="rId4" Type="http://schemas.openxmlformats.org/officeDocument/2006/relationships/hyperlink" Target="#'1 How to use this tool'!B10"/></Relationships>
</file>

<file path=xl/drawings/_rels/drawing14.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6.xml"/><Relationship Id="rId4" Type="http://schemas.openxmlformats.org/officeDocument/2006/relationships/hyperlink" Target="#'1 How to use this tool'!B10"/></Relationships>
</file>

<file path=xl/drawings/_rels/drawing2.xml.rels><?xml version="1.0" encoding="UTF-8" standalone="yes"?>
<Relationships xmlns="http://schemas.openxmlformats.org/package/2006/relationships"><Relationship Id="rId8" Type="http://schemas.openxmlformats.org/officeDocument/2006/relationships/hyperlink" Target="#'2 Definitions'!A1"/><Relationship Id="rId3" Type="http://schemas.openxmlformats.org/officeDocument/2006/relationships/image" Target="../media/image4.png"/><Relationship Id="rId7" Type="http://schemas.openxmlformats.org/officeDocument/2006/relationships/hyperlink" Target="#'Table of contents'!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hyperlink" Target="#'1 How to use this tool'!B10"/></Relationships>
</file>

<file path=xl/drawings/_rels/drawing20.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1.xml"/><Relationship Id="rId4" Type="http://schemas.openxmlformats.org/officeDocument/2006/relationships/hyperlink" Target="#'1 How to use this tool'!B10"/></Relationships>
</file>

<file path=xl/drawings/_rels/drawing4.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3" Type="http://schemas.openxmlformats.org/officeDocument/2006/relationships/hyperlink" Target="#'2 Definitions'!A1"/><Relationship Id="rId2" Type="http://schemas.openxmlformats.org/officeDocument/2006/relationships/hyperlink" Target="#'Table of contents'!A1"/><Relationship Id="rId1" Type="http://schemas.openxmlformats.org/officeDocument/2006/relationships/chart" Target="../charts/chart2.xml"/><Relationship Id="rId4" Type="http://schemas.openxmlformats.org/officeDocument/2006/relationships/hyperlink" Target="#'1 How to use this tool'!B10"/></Relationships>
</file>

<file path=xl/drawings/_rels/drawing8.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hyperlink" Target="#'1 How to use this tool'!B10"/><Relationship Id="rId2" Type="http://schemas.openxmlformats.org/officeDocument/2006/relationships/hyperlink" Target="#'2 Definitions'!A1"/><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10583</xdr:colOff>
      <xdr:row>7</xdr:row>
      <xdr:rowOff>189690</xdr:rowOff>
    </xdr:from>
    <xdr:to>
      <xdr:col>12</xdr:col>
      <xdr:colOff>0</xdr:colOff>
      <xdr:row>14</xdr:row>
      <xdr:rowOff>109257</xdr:rowOff>
    </xdr:to>
    <xdr:sp macro="" textlink="">
      <xdr:nvSpPr>
        <xdr:cNvPr id="2" name="Freeform 8">
          <a:extLst>
            <a:ext uri="{FF2B5EF4-FFF2-40B4-BE49-F238E27FC236}">
              <a16:creationId xmlns:a16="http://schemas.microsoft.com/office/drawing/2014/main" id="{00000000-0008-0000-0000-000002000000}"/>
            </a:ext>
          </a:extLst>
        </xdr:cNvPr>
        <xdr:cNvSpPr>
          <a:spLocks noEditPoints="1"/>
        </xdr:cNvSpPr>
      </xdr:nvSpPr>
      <xdr:spPr bwMode="gray">
        <a:xfrm>
          <a:off x="10583" y="1523190"/>
          <a:ext cx="6869829" cy="1331508"/>
        </a:xfrm>
        <a:custGeom>
          <a:avLst/>
          <a:gdLst>
            <a:gd name="T0" fmla="*/ 0 w 9600"/>
            <a:gd name="T1" fmla="*/ 0 h 2067"/>
            <a:gd name="T2" fmla="*/ 0 w 9600"/>
            <a:gd name="T3" fmla="*/ 0 h 2067"/>
            <a:gd name="T4" fmla="*/ 2147483647 w 9600"/>
            <a:gd name="T5" fmla="*/ 0 h 2067"/>
            <a:gd name="T6" fmla="*/ 2147483647 w 9600"/>
            <a:gd name="T7" fmla="*/ 2147483647 h 2067"/>
            <a:gd name="T8" fmla="*/ 0 w 9600"/>
            <a:gd name="T9" fmla="*/ 2147483647 h 2067"/>
            <a:gd name="T10" fmla="*/ 0 w 9600"/>
            <a:gd name="T11" fmla="*/ 0 h 2067"/>
            <a:gd name="T12" fmla="*/ 0 w 9600"/>
            <a:gd name="T13" fmla="*/ 0 h 2067"/>
            <a:gd name="T14" fmla="*/ 0 w 9600"/>
            <a:gd name="T15" fmla="*/ 0 h 2067"/>
            <a:gd name="T16" fmla="*/ 0 60000 65536"/>
            <a:gd name="T17" fmla="*/ 0 60000 65536"/>
            <a:gd name="T18" fmla="*/ 0 60000 65536"/>
            <a:gd name="T19" fmla="*/ 0 60000 65536"/>
            <a:gd name="T20" fmla="*/ 0 60000 65536"/>
            <a:gd name="T21" fmla="*/ 0 60000 65536"/>
            <a:gd name="T22" fmla="*/ 0 60000 65536"/>
            <a:gd name="T23" fmla="*/ 0 60000 65536"/>
            <a:gd name="T24" fmla="*/ 0 w 9600"/>
            <a:gd name="T25" fmla="*/ 0 h 2067"/>
            <a:gd name="T26" fmla="*/ 9600 w 9600"/>
            <a:gd name="T27" fmla="*/ 2067 h 206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600" h="2067">
              <a:moveTo>
                <a:pt x="0" y="0"/>
              </a:moveTo>
              <a:lnTo>
                <a:pt x="0" y="0"/>
              </a:lnTo>
              <a:lnTo>
                <a:pt x="9600" y="0"/>
              </a:lnTo>
              <a:lnTo>
                <a:pt x="9600" y="2067"/>
              </a:lnTo>
              <a:lnTo>
                <a:pt x="0" y="2067"/>
              </a:lnTo>
              <a:lnTo>
                <a:pt x="0" y="0"/>
              </a:lnTo>
              <a:close/>
              <a:moveTo>
                <a:pt x="0" y="0"/>
              </a:moveTo>
              <a:lnTo>
                <a:pt x="0" y="0"/>
              </a:lnTo>
              <a:close/>
            </a:path>
          </a:pathLst>
        </a:custGeom>
        <a:solidFill>
          <a:srgbClr val="005A8C"/>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editAs="oneCell">
    <xdr:from>
      <xdr:col>1</xdr:col>
      <xdr:colOff>279400</xdr:colOff>
      <xdr:row>2</xdr:row>
      <xdr:rowOff>67733</xdr:rowOff>
    </xdr:from>
    <xdr:to>
      <xdr:col>4</xdr:col>
      <xdr:colOff>412874</xdr:colOff>
      <xdr:row>5</xdr:row>
      <xdr:rowOff>84667</xdr:rowOff>
    </xdr:to>
    <xdr:pic>
      <xdr:nvPicPr>
        <xdr:cNvPr id="4" name="Picture 7" descr="Z:\VA_resource\01. EVEREST NEW LOGOS_COLORS\New Logos\EGR\Color\RGB\EGR_RGB_pos.em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gray">
        <a:xfrm>
          <a:off x="412750" y="448733"/>
          <a:ext cx="1847975" cy="588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12870</xdr:colOff>
      <xdr:row>9</xdr:row>
      <xdr:rowOff>3176</xdr:rowOff>
    </xdr:from>
    <xdr:ext cx="5693162" cy="868058"/>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792799" y="1616823"/>
          <a:ext cx="5693162" cy="868058"/>
        </a:xfrm>
        <a:prstGeom prst="rect">
          <a:avLst/>
        </a:prstGeom>
        <a:noFill/>
        <a:ln w="9525">
          <a:noFill/>
          <a:miter lim="800000"/>
          <a:headEnd/>
          <a:tailEnd/>
        </a:ln>
      </xdr:spPr>
      <xdr:txBody>
        <a:bodyPr vertOverflow="clip" wrap="none" lIns="0" tIns="0" rIns="0" bIns="0" anchor="t" upright="1">
          <a:spAutoFit/>
        </a:bodyPr>
        <a:lstStyle/>
        <a:p>
          <a:pPr rtl="0" eaLnBrk="1" fontAlgn="base" hangingPunct="1"/>
          <a:r>
            <a:rPr lang="en-US" sz="1800" b="1">
              <a:solidFill>
                <a:schemeClr val="bg1"/>
              </a:solidFill>
              <a:latin typeface="Arial Black" panose="020B0A04020102020204" pitchFamily="34" charset="0"/>
              <a:ea typeface="+mn-ea"/>
              <a:cs typeface="Arial" pitchFamily="34" charset="0"/>
            </a:rPr>
            <a:t>Advanced Locations Tool - </a:t>
          </a:r>
          <a:r>
            <a:rPr lang="en-US" sz="1600" b="1">
              <a:solidFill>
                <a:schemeClr val="bg1"/>
              </a:solidFill>
              <a:latin typeface="Arial Black" panose="020B0A04020102020204" pitchFamily="34" charset="0"/>
              <a:ea typeface="+mn-ea"/>
              <a:cs typeface="Arial" pitchFamily="34" charset="0"/>
            </a:rPr>
            <a:t>Customized version </a:t>
          </a:r>
        </a:p>
        <a:p>
          <a:pPr rtl="0" eaLnBrk="1" fontAlgn="base" hangingPunct="1"/>
          <a:r>
            <a:rPr lang="en-US" sz="1600" b="1">
              <a:solidFill>
                <a:schemeClr val="bg1"/>
              </a:solidFill>
              <a:latin typeface="Arial Black" panose="020B0A04020102020204" pitchFamily="34" charset="0"/>
              <a:ea typeface="+mn-ea"/>
              <a:cs typeface="Arial" pitchFamily="34" charset="0"/>
            </a:rPr>
            <a:t>for USAA</a:t>
          </a:r>
        </a:p>
        <a:p>
          <a:pPr rtl="0" eaLnBrk="1" fontAlgn="base" hangingPunct="1"/>
          <a:endParaRPr lang="en-US" sz="1400" b="1" baseline="30000">
            <a:solidFill>
              <a:schemeClr val="bg1"/>
            </a:solidFill>
            <a:latin typeface="Arial Black" panose="020B0A04020102020204" pitchFamily="34" charset="0"/>
            <a:ea typeface="+mn-ea"/>
            <a:cs typeface="Arial" pitchFamily="34" charset="0"/>
          </a:endParaRPr>
        </a:p>
      </xdr:txBody>
    </xdr:sp>
    <xdr:clientData/>
  </xdr:oneCellAnchor>
  <xdr:twoCellAnchor>
    <xdr:from>
      <xdr:col>0</xdr:col>
      <xdr:colOff>0</xdr:colOff>
      <xdr:row>17</xdr:row>
      <xdr:rowOff>123249</xdr:rowOff>
    </xdr:from>
    <xdr:to>
      <xdr:col>12</xdr:col>
      <xdr:colOff>0</xdr:colOff>
      <xdr:row>21</xdr:row>
      <xdr:rowOff>128210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3529837"/>
          <a:ext cx="7037294" cy="829714"/>
        </a:xfrm>
        <a:prstGeom prst="rect">
          <a:avLst/>
        </a:prstGeom>
        <a:solidFill>
          <a:schemeClr val="bg1">
            <a:lumMod val="95000"/>
          </a:schemeClr>
        </a:solidFill>
        <a:ln>
          <a:noFill/>
        </a:ln>
      </xdr:spPr>
      <xdr:txBody>
        <a:bodyPr wrap="square" lIns="45720" tIns="45720" rIns="45720" bIns="45720" rtlCol="0">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r>
            <a:rPr lang="en-US" sz="1000" b="1">
              <a:solidFill>
                <a:srgbClr val="FFFFFF">
                  <a:lumMod val="50000"/>
                </a:srgbClr>
              </a:solidFill>
            </a:rPr>
            <a:t>Copyright © 2016 Everest Global, Inc.</a:t>
          </a:r>
        </a:p>
        <a:p>
          <a:r>
            <a:rPr lang="en-US" sz="1000" b="0" i="1">
              <a:solidFill>
                <a:srgbClr val="FFFFFF">
                  <a:lumMod val="50000"/>
                </a:srgbClr>
              </a:solidFill>
            </a:rPr>
            <a:t>We encourage you to share these materials internally within your company and its affiliates. In accordance with the license granted, however, sharing these materials outside of your organization in any form—electronic, written, or verbal—is prohibited unless you obtain the express, prior, and written consent of Everest Global, Inc. It is your organization’s responsibility to maintain the confidentiality of these materials in accordance with your license of them.</a:t>
          </a:r>
        </a:p>
      </xdr:txBody>
    </xdr:sp>
    <xdr:clientData/>
  </xdr:twoCellAnchor>
  <xdr:twoCellAnchor editAs="oneCell">
    <xdr:from>
      <xdr:col>2</xdr:col>
      <xdr:colOff>0</xdr:colOff>
      <xdr:row>15</xdr:row>
      <xdr:rowOff>0</xdr:rowOff>
    </xdr:from>
    <xdr:to>
      <xdr:col>11</xdr:col>
      <xdr:colOff>212912</xdr:colOff>
      <xdr:row>17</xdr:row>
      <xdr:rowOff>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762000" y="3014382"/>
          <a:ext cx="5793441" cy="537883"/>
        </a:xfrm>
        <a:prstGeom prst="rect">
          <a:avLst/>
        </a:prstGeom>
        <a:noFill/>
        <a:ln w="9525">
          <a:noFill/>
          <a:miter lim="800000"/>
          <a:headEnd/>
          <a:tailEnd/>
        </a:ln>
      </xdr:spPr>
      <xdr:txBody>
        <a:bodyPr vertOverflow="clip" wrap="square" lIns="27432" tIns="22860" rIns="0" bIns="0" anchor="t" upright="1"/>
        <a:lstStyle/>
        <a:p>
          <a:pPr rtl="0" fontAlgn="base"/>
          <a:r>
            <a:rPr lang="en-US" sz="1050" b="1" i="0" u="none" strike="noStrike" baseline="0">
              <a:solidFill>
                <a:schemeClr val="tx1"/>
              </a:solidFill>
              <a:latin typeface="Arial"/>
              <a:cs typeface="Arial"/>
            </a:rPr>
            <a:t>Summary:</a:t>
          </a:r>
          <a:r>
            <a:rPr lang="en-US" sz="1050" b="0" i="0" u="none" strike="noStrike" baseline="0">
              <a:solidFill>
                <a:schemeClr val="tx1"/>
              </a:solidFill>
              <a:latin typeface="Arial"/>
              <a:cs typeface="Arial"/>
            </a:rPr>
            <a:t> </a:t>
          </a:r>
          <a:r>
            <a:rPr lang="en-US" sz="1050" b="0" i="1" baseline="0">
              <a:solidFill>
                <a:schemeClr val="tx1"/>
              </a:solidFill>
              <a:latin typeface="Arial" pitchFamily="34" charset="0"/>
              <a:ea typeface="+mn-ea"/>
              <a:cs typeface="Arial" pitchFamily="34" charset="0"/>
            </a:rPr>
            <a:t>This locations tool contains detailed information on operating cost, talent pool, wage inflation and attrition rate. Information is updated on a semi-annual basis (Jan and July each year)</a:t>
          </a:r>
        </a:p>
      </xdr:txBody>
    </xdr:sp>
    <xdr:clientData/>
  </xdr:twoCellAnchor>
  <xdr:oneCellAnchor>
    <xdr:from>
      <xdr:col>2</xdr:col>
      <xdr:colOff>77817</xdr:colOff>
      <xdr:row>13</xdr:row>
      <xdr:rowOff>77632</xdr:rowOff>
    </xdr:from>
    <xdr:ext cx="678712" cy="206467"/>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857746" y="2408456"/>
          <a:ext cx="678712" cy="206467"/>
        </a:xfrm>
        <a:prstGeom prst="rect">
          <a:avLst/>
        </a:prstGeom>
        <a:noFill/>
        <a:ln w="9525">
          <a:noFill/>
          <a:miter lim="800000"/>
          <a:headEnd/>
          <a:tailEnd/>
        </a:ln>
      </xdr:spPr>
      <xdr:txBody>
        <a:bodyPr vertOverflow="clip" wrap="none" lIns="0" tIns="0" rIns="0" bIns="0" anchor="t"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0" i="0" strike="noStrike">
              <a:solidFill>
                <a:schemeClr val="bg1"/>
              </a:solidFill>
              <a:latin typeface="Arial"/>
              <a:cs typeface="Arial"/>
            </a:rPr>
            <a:t>H2 2016</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1060</xdr:colOff>
      <xdr:row>6</xdr:row>
      <xdr:rowOff>158747</xdr:rowOff>
    </xdr:from>
    <xdr:to>
      <xdr:col>19</xdr:col>
      <xdr:colOff>355600</xdr:colOff>
      <xdr:row>55</xdr:row>
      <xdr:rowOff>160867</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575310</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539750</xdr:colOff>
      <xdr:row>0</xdr:row>
      <xdr:rowOff>10583</xdr:rowOff>
    </xdr:from>
    <xdr:to>
      <xdr:col>3</xdr:col>
      <xdr:colOff>502701</xdr:colOff>
      <xdr:row>1</xdr:row>
      <xdr:rowOff>99102</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1767417" y="10583"/>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19051</xdr:colOff>
      <xdr:row>6</xdr:row>
      <xdr:rowOff>51854</xdr:rowOff>
    </xdr:from>
    <xdr:to>
      <xdr:col>19</xdr:col>
      <xdr:colOff>364067</xdr:colOff>
      <xdr:row>26</xdr:row>
      <xdr:rowOff>63497</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575310</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440964</xdr:colOff>
      <xdr:row>1</xdr:row>
      <xdr:rowOff>86402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C00-000006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508000</xdr:colOff>
      <xdr:row>0</xdr:row>
      <xdr:rowOff>0</xdr:rowOff>
    </xdr:from>
    <xdr:to>
      <xdr:col>3</xdr:col>
      <xdr:colOff>428618</xdr:colOff>
      <xdr:row>1</xdr:row>
      <xdr:rowOff>88519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C00-000007000000}"/>
            </a:ext>
          </a:extLst>
        </xdr:cNvPr>
        <xdr:cNvSpPr/>
      </xdr:nvSpPr>
      <xdr:spPr>
        <a:xfrm>
          <a:off x="1778000"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14</xdr:col>
      <xdr:colOff>0</xdr:colOff>
      <xdr:row>6</xdr:row>
      <xdr:rowOff>123825</xdr:rowOff>
    </xdr:from>
    <xdr:to>
      <xdr:col>19</xdr:col>
      <xdr:colOff>586296</xdr:colOff>
      <xdr:row>8</xdr:row>
      <xdr:rowOff>32809</xdr:rowOff>
    </xdr:to>
    <xdr:grpSp>
      <xdr:nvGrpSpPr>
        <xdr:cNvPr id="8" name="Group 7">
          <a:extLst>
            <a:ext uri="{FF2B5EF4-FFF2-40B4-BE49-F238E27FC236}">
              <a16:creationId xmlns:a16="http://schemas.microsoft.com/office/drawing/2014/main" id="{00000000-0008-0000-0C00-000008000000}"/>
            </a:ext>
          </a:extLst>
        </xdr:cNvPr>
        <xdr:cNvGrpSpPr>
          <a:grpSpLocks/>
        </xdr:cNvGrpSpPr>
      </xdr:nvGrpSpPr>
      <xdr:grpSpPr bwMode="auto">
        <a:xfrm>
          <a:off x="13982700" y="1343025"/>
          <a:ext cx="3729546" cy="251884"/>
          <a:chOff x="280" y="981"/>
          <a:chExt cx="2260" cy="152"/>
        </a:xfrm>
      </xdr:grpSpPr>
      <xdr:sp macro="" textlink="">
        <xdr:nvSpPr>
          <xdr:cNvPr id="9" name="Rectangle 8">
            <a:extLst>
              <a:ext uri="{FF2B5EF4-FFF2-40B4-BE49-F238E27FC236}">
                <a16:creationId xmlns:a16="http://schemas.microsoft.com/office/drawing/2014/main" id="{00000000-0008-0000-0C00-000009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0" name="Line 6">
            <a:extLst>
              <a:ext uri="{FF2B5EF4-FFF2-40B4-BE49-F238E27FC236}">
                <a16:creationId xmlns:a16="http://schemas.microsoft.com/office/drawing/2014/main" id="{00000000-0008-0000-0C00-00000A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1" name="Line 7">
            <a:extLst>
              <a:ext uri="{FF2B5EF4-FFF2-40B4-BE49-F238E27FC236}">
                <a16:creationId xmlns:a16="http://schemas.microsoft.com/office/drawing/2014/main" id="{00000000-0008-0000-0C00-00000B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571500</xdr:colOff>
      <xdr:row>0</xdr:row>
      <xdr:rowOff>0</xdr:rowOff>
    </xdr:from>
    <xdr:to>
      <xdr:col>3</xdr:col>
      <xdr:colOff>534451</xdr:colOff>
      <xdr:row>1</xdr:row>
      <xdr:rowOff>88519</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D00-000006000000}"/>
            </a:ext>
          </a:extLst>
        </xdr:cNvPr>
        <xdr:cNvSpPr/>
      </xdr:nvSpPr>
      <xdr:spPr>
        <a:xfrm>
          <a:off x="1799167"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10</xdr:col>
      <xdr:colOff>428625</xdr:colOff>
      <xdr:row>0</xdr:row>
      <xdr:rowOff>57150</xdr:rowOff>
    </xdr:from>
    <xdr:to>
      <xdr:col>16</xdr:col>
      <xdr:colOff>386271</xdr:colOff>
      <xdr:row>1</xdr:row>
      <xdr:rowOff>137584</xdr:rowOff>
    </xdr:to>
    <xdr:grpSp>
      <xdr:nvGrpSpPr>
        <xdr:cNvPr id="7" name="Group 6">
          <a:extLst>
            <a:ext uri="{FF2B5EF4-FFF2-40B4-BE49-F238E27FC236}">
              <a16:creationId xmlns:a16="http://schemas.microsoft.com/office/drawing/2014/main" id="{00000000-0008-0000-0D00-000007000000}"/>
            </a:ext>
          </a:extLst>
        </xdr:cNvPr>
        <xdr:cNvGrpSpPr>
          <a:grpSpLocks/>
        </xdr:cNvGrpSpPr>
      </xdr:nvGrpSpPr>
      <xdr:grpSpPr bwMode="auto">
        <a:xfrm>
          <a:off x="11744325" y="57150"/>
          <a:ext cx="3729546" cy="251884"/>
          <a:chOff x="280" y="981"/>
          <a:chExt cx="2260" cy="152"/>
        </a:xfrm>
      </xdr:grpSpPr>
      <xdr:sp macro="" textlink="">
        <xdr:nvSpPr>
          <xdr:cNvPr id="8" name="Rectangle 7">
            <a:extLst>
              <a:ext uri="{FF2B5EF4-FFF2-40B4-BE49-F238E27FC236}">
                <a16:creationId xmlns:a16="http://schemas.microsoft.com/office/drawing/2014/main" id="{00000000-0008-0000-0D00-000008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9" name="Line 6">
            <a:extLst>
              <a:ext uri="{FF2B5EF4-FFF2-40B4-BE49-F238E27FC236}">
                <a16:creationId xmlns:a16="http://schemas.microsoft.com/office/drawing/2014/main" id="{00000000-0008-0000-0D00-000009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0" name="Line 7">
            <a:extLst>
              <a:ext uri="{FF2B5EF4-FFF2-40B4-BE49-F238E27FC236}">
                <a16:creationId xmlns:a16="http://schemas.microsoft.com/office/drawing/2014/main" id="{00000000-0008-0000-0D00-00000A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76208</xdr:colOff>
      <xdr:row>6</xdr:row>
      <xdr:rowOff>91017</xdr:rowOff>
    </xdr:from>
    <xdr:to>
      <xdr:col>21</xdr:col>
      <xdr:colOff>386291</xdr:colOff>
      <xdr:row>24</xdr:row>
      <xdr:rowOff>33867</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575310</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377464</xdr:colOff>
      <xdr:row>1</xdr:row>
      <xdr:rowOff>86402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E00-000006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444500</xdr:colOff>
      <xdr:row>0</xdr:row>
      <xdr:rowOff>0</xdr:rowOff>
    </xdr:from>
    <xdr:to>
      <xdr:col>3</xdr:col>
      <xdr:colOff>301618</xdr:colOff>
      <xdr:row>1</xdr:row>
      <xdr:rowOff>88519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E00-000007000000}"/>
            </a:ext>
          </a:extLst>
        </xdr:cNvPr>
        <xdr:cNvSpPr/>
      </xdr:nvSpPr>
      <xdr:spPr>
        <a:xfrm>
          <a:off x="1778000"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16</xdr:col>
      <xdr:colOff>66675</xdr:colOff>
      <xdr:row>7</xdr:row>
      <xdr:rowOff>19050</xdr:rowOff>
    </xdr:from>
    <xdr:to>
      <xdr:col>22</xdr:col>
      <xdr:colOff>24321</xdr:colOff>
      <xdr:row>8</xdr:row>
      <xdr:rowOff>109009</xdr:rowOff>
    </xdr:to>
    <xdr:grpSp>
      <xdr:nvGrpSpPr>
        <xdr:cNvPr id="8" name="Group 7">
          <a:extLst>
            <a:ext uri="{FF2B5EF4-FFF2-40B4-BE49-F238E27FC236}">
              <a16:creationId xmlns:a16="http://schemas.microsoft.com/office/drawing/2014/main" id="{00000000-0008-0000-0E00-000008000000}"/>
            </a:ext>
          </a:extLst>
        </xdr:cNvPr>
        <xdr:cNvGrpSpPr>
          <a:grpSpLocks/>
        </xdr:cNvGrpSpPr>
      </xdr:nvGrpSpPr>
      <xdr:grpSpPr bwMode="auto">
        <a:xfrm>
          <a:off x="13706475" y="1524000"/>
          <a:ext cx="3729546" cy="251884"/>
          <a:chOff x="280" y="981"/>
          <a:chExt cx="2260" cy="152"/>
        </a:xfrm>
      </xdr:grpSpPr>
      <xdr:sp macro="" textlink="">
        <xdr:nvSpPr>
          <xdr:cNvPr id="9" name="Rectangle 8">
            <a:extLst>
              <a:ext uri="{FF2B5EF4-FFF2-40B4-BE49-F238E27FC236}">
                <a16:creationId xmlns:a16="http://schemas.microsoft.com/office/drawing/2014/main" id="{00000000-0008-0000-0E00-000009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0" name="Line 6">
            <a:extLst>
              <a:ext uri="{FF2B5EF4-FFF2-40B4-BE49-F238E27FC236}">
                <a16:creationId xmlns:a16="http://schemas.microsoft.com/office/drawing/2014/main" id="{00000000-0008-0000-0E00-00000A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1" name="Line 7">
            <a:extLst>
              <a:ext uri="{FF2B5EF4-FFF2-40B4-BE49-F238E27FC236}">
                <a16:creationId xmlns:a16="http://schemas.microsoft.com/office/drawing/2014/main" id="{00000000-0008-0000-0E00-00000B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377464</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444500</xdr:colOff>
      <xdr:row>0</xdr:row>
      <xdr:rowOff>0</xdr:rowOff>
    </xdr:from>
    <xdr:to>
      <xdr:col>3</xdr:col>
      <xdr:colOff>301618</xdr:colOff>
      <xdr:row>1</xdr:row>
      <xdr:rowOff>88519</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F00-000006000000}"/>
            </a:ext>
          </a:extLst>
        </xdr:cNvPr>
        <xdr:cNvSpPr/>
      </xdr:nvSpPr>
      <xdr:spPr>
        <a:xfrm>
          <a:off x="1778000"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9</xdr:col>
      <xdr:colOff>1047750</xdr:colOff>
      <xdr:row>0</xdr:row>
      <xdr:rowOff>57150</xdr:rowOff>
    </xdr:from>
    <xdr:to>
      <xdr:col>13</xdr:col>
      <xdr:colOff>376746</xdr:colOff>
      <xdr:row>1</xdr:row>
      <xdr:rowOff>137584</xdr:rowOff>
    </xdr:to>
    <xdr:grpSp>
      <xdr:nvGrpSpPr>
        <xdr:cNvPr id="11" name="Group 10">
          <a:extLst>
            <a:ext uri="{FF2B5EF4-FFF2-40B4-BE49-F238E27FC236}">
              <a16:creationId xmlns:a16="http://schemas.microsoft.com/office/drawing/2014/main" id="{00000000-0008-0000-0F00-00000B000000}"/>
            </a:ext>
          </a:extLst>
        </xdr:cNvPr>
        <xdr:cNvGrpSpPr>
          <a:grpSpLocks/>
        </xdr:cNvGrpSpPr>
      </xdr:nvGrpSpPr>
      <xdr:grpSpPr bwMode="auto">
        <a:xfrm>
          <a:off x="10591800" y="57150"/>
          <a:ext cx="3729546" cy="251884"/>
          <a:chOff x="280" y="981"/>
          <a:chExt cx="2260" cy="152"/>
        </a:xfrm>
      </xdr:grpSpPr>
      <xdr:sp macro="" textlink="">
        <xdr:nvSpPr>
          <xdr:cNvPr id="12" name="Rectangle 11">
            <a:extLst>
              <a:ext uri="{FF2B5EF4-FFF2-40B4-BE49-F238E27FC236}">
                <a16:creationId xmlns:a16="http://schemas.microsoft.com/office/drawing/2014/main" id="{00000000-0008-0000-0F00-00000C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3" name="Line 6">
            <a:extLst>
              <a:ext uri="{FF2B5EF4-FFF2-40B4-BE49-F238E27FC236}">
                <a16:creationId xmlns:a16="http://schemas.microsoft.com/office/drawing/2014/main" id="{00000000-0008-0000-0F00-00000D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4" name="Line 7">
            <a:extLst>
              <a:ext uri="{FF2B5EF4-FFF2-40B4-BE49-F238E27FC236}">
                <a16:creationId xmlns:a16="http://schemas.microsoft.com/office/drawing/2014/main" id="{00000000-0008-0000-0F00-00000E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16931</xdr:rowOff>
    </xdr:from>
    <xdr:to>
      <xdr:col>1</xdr:col>
      <xdr:colOff>575310</xdr:colOff>
      <xdr:row>1</xdr:row>
      <xdr:rowOff>103333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0" y="16931"/>
          <a:ext cx="826770" cy="26166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16931</xdr:rowOff>
    </xdr:from>
    <xdr:to>
      <xdr:col>2</xdr:col>
      <xdr:colOff>656864</xdr:colOff>
      <xdr:row>1</xdr:row>
      <xdr:rowOff>103333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1000-000003000000}"/>
            </a:ext>
          </a:extLst>
        </xdr:cNvPr>
        <xdr:cNvSpPr/>
      </xdr:nvSpPr>
      <xdr:spPr>
        <a:xfrm>
          <a:off x="900281" y="16931"/>
          <a:ext cx="846243" cy="26166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3</xdr:col>
      <xdr:colOff>12700</xdr:colOff>
      <xdr:row>0</xdr:row>
      <xdr:rowOff>16931</xdr:rowOff>
    </xdr:from>
    <xdr:to>
      <xdr:col>4</xdr:col>
      <xdr:colOff>208485</xdr:colOff>
      <xdr:row>1</xdr:row>
      <xdr:rowOff>105450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1811020" y="16931"/>
          <a:ext cx="973025" cy="263779"/>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11</xdr:col>
      <xdr:colOff>114300</xdr:colOff>
      <xdr:row>0</xdr:row>
      <xdr:rowOff>57150</xdr:rowOff>
    </xdr:from>
    <xdr:to>
      <xdr:col>14</xdr:col>
      <xdr:colOff>357696</xdr:colOff>
      <xdr:row>1</xdr:row>
      <xdr:rowOff>137584</xdr:rowOff>
    </xdr:to>
    <xdr:grpSp>
      <xdr:nvGrpSpPr>
        <xdr:cNvPr id="13" name="Group 12">
          <a:extLst>
            <a:ext uri="{FF2B5EF4-FFF2-40B4-BE49-F238E27FC236}">
              <a16:creationId xmlns:a16="http://schemas.microsoft.com/office/drawing/2014/main" id="{00000000-0008-0000-1000-00000D000000}"/>
            </a:ext>
          </a:extLst>
        </xdr:cNvPr>
        <xdr:cNvGrpSpPr>
          <a:grpSpLocks/>
        </xdr:cNvGrpSpPr>
      </xdr:nvGrpSpPr>
      <xdr:grpSpPr bwMode="auto">
        <a:xfrm>
          <a:off x="12011025" y="57150"/>
          <a:ext cx="3729546" cy="251884"/>
          <a:chOff x="280" y="981"/>
          <a:chExt cx="2260" cy="152"/>
        </a:xfrm>
      </xdr:grpSpPr>
      <xdr:sp macro="" textlink="">
        <xdr:nvSpPr>
          <xdr:cNvPr id="14" name="Rectangle 13">
            <a:extLst>
              <a:ext uri="{FF2B5EF4-FFF2-40B4-BE49-F238E27FC236}">
                <a16:creationId xmlns:a16="http://schemas.microsoft.com/office/drawing/2014/main" id="{00000000-0008-0000-1000-00000E000000}"/>
              </a:ext>
            </a:extLst>
          </xdr:cNvPr>
          <xdr:cNvSpPr>
            <a:spLocks noChangeArrowheads="1"/>
          </xdr:cNvSpPr>
        </xdr:nvSpPr>
        <xdr:spPr bwMode="gray">
          <a:xfrm>
            <a:off x="280" y="1012"/>
            <a:ext cx="2260"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English language</a:t>
            </a:r>
            <a:r>
              <a:rPr lang="en-US" sz="1100" i="1" baseline="0"/>
              <a:t> delivery</a:t>
            </a:r>
            <a:endParaRPr lang="en-US" sz="1100" i="1"/>
          </a:p>
        </xdr:txBody>
      </xdr:sp>
      <xdr:sp macro="" textlink="">
        <xdr:nvSpPr>
          <xdr:cNvPr id="15" name="Line 6">
            <a:extLst>
              <a:ext uri="{FF2B5EF4-FFF2-40B4-BE49-F238E27FC236}">
                <a16:creationId xmlns:a16="http://schemas.microsoft.com/office/drawing/2014/main" id="{00000000-0008-0000-1000-00000F000000}"/>
              </a:ext>
            </a:extLst>
          </xdr:cNvPr>
          <xdr:cNvSpPr>
            <a:spLocks noChangeShapeType="1"/>
          </xdr:cNvSpPr>
        </xdr:nvSpPr>
        <xdr:spPr bwMode="gray">
          <a:xfrm>
            <a:off x="830" y="981"/>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6" name="Line 7">
            <a:extLst>
              <a:ext uri="{FF2B5EF4-FFF2-40B4-BE49-F238E27FC236}">
                <a16:creationId xmlns:a16="http://schemas.microsoft.com/office/drawing/2014/main" id="{00000000-0008-0000-1000-000010000000}"/>
              </a:ext>
            </a:extLst>
          </xdr:cNvPr>
          <xdr:cNvSpPr>
            <a:spLocks noChangeShapeType="1"/>
          </xdr:cNvSpPr>
        </xdr:nvSpPr>
        <xdr:spPr bwMode="gray">
          <a:xfrm>
            <a:off x="830" y="1133"/>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16931</xdr:rowOff>
    </xdr:from>
    <xdr:to>
      <xdr:col>1</xdr:col>
      <xdr:colOff>575310</xdr:colOff>
      <xdr:row>1</xdr:row>
      <xdr:rowOff>103333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0" y="16931"/>
          <a:ext cx="826770" cy="26166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16931</xdr:rowOff>
    </xdr:from>
    <xdr:to>
      <xdr:col>2</xdr:col>
      <xdr:colOff>656864</xdr:colOff>
      <xdr:row>1</xdr:row>
      <xdr:rowOff>103333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1100-000003000000}"/>
            </a:ext>
          </a:extLst>
        </xdr:cNvPr>
        <xdr:cNvSpPr/>
      </xdr:nvSpPr>
      <xdr:spPr>
        <a:xfrm>
          <a:off x="900281" y="16931"/>
          <a:ext cx="846243" cy="26166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3</xdr:col>
      <xdr:colOff>12700</xdr:colOff>
      <xdr:row>0</xdr:row>
      <xdr:rowOff>16931</xdr:rowOff>
    </xdr:from>
    <xdr:to>
      <xdr:col>4</xdr:col>
      <xdr:colOff>208485</xdr:colOff>
      <xdr:row>1</xdr:row>
      <xdr:rowOff>105450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1811020" y="16931"/>
          <a:ext cx="973025" cy="263779"/>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11</xdr:col>
      <xdr:colOff>133350</xdr:colOff>
      <xdr:row>0</xdr:row>
      <xdr:rowOff>57150</xdr:rowOff>
    </xdr:from>
    <xdr:to>
      <xdr:col>14</xdr:col>
      <xdr:colOff>376746</xdr:colOff>
      <xdr:row>1</xdr:row>
      <xdr:rowOff>137584</xdr:rowOff>
    </xdr:to>
    <xdr:grpSp>
      <xdr:nvGrpSpPr>
        <xdr:cNvPr id="13" name="Group 12">
          <a:extLst>
            <a:ext uri="{FF2B5EF4-FFF2-40B4-BE49-F238E27FC236}">
              <a16:creationId xmlns:a16="http://schemas.microsoft.com/office/drawing/2014/main" id="{00000000-0008-0000-1100-00000D000000}"/>
            </a:ext>
          </a:extLst>
        </xdr:cNvPr>
        <xdr:cNvGrpSpPr>
          <a:grpSpLocks/>
        </xdr:cNvGrpSpPr>
      </xdr:nvGrpSpPr>
      <xdr:grpSpPr bwMode="auto">
        <a:xfrm>
          <a:off x="12030075" y="57150"/>
          <a:ext cx="3729546" cy="251884"/>
          <a:chOff x="280" y="981"/>
          <a:chExt cx="2260" cy="152"/>
        </a:xfrm>
      </xdr:grpSpPr>
      <xdr:sp macro="" textlink="">
        <xdr:nvSpPr>
          <xdr:cNvPr id="14" name="Rectangle 13">
            <a:extLst>
              <a:ext uri="{FF2B5EF4-FFF2-40B4-BE49-F238E27FC236}">
                <a16:creationId xmlns:a16="http://schemas.microsoft.com/office/drawing/2014/main" id="{00000000-0008-0000-1100-00000E000000}"/>
              </a:ext>
            </a:extLst>
          </xdr:cNvPr>
          <xdr:cNvSpPr>
            <a:spLocks noChangeArrowheads="1"/>
          </xdr:cNvSpPr>
        </xdr:nvSpPr>
        <xdr:spPr bwMode="gray">
          <a:xfrm>
            <a:off x="280" y="1012"/>
            <a:ext cx="2260"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English language</a:t>
            </a:r>
            <a:r>
              <a:rPr lang="en-US" sz="1100" i="1" baseline="0"/>
              <a:t> delivery</a:t>
            </a:r>
            <a:endParaRPr lang="en-US" sz="1100" i="1"/>
          </a:p>
        </xdr:txBody>
      </xdr:sp>
      <xdr:sp macro="" textlink="">
        <xdr:nvSpPr>
          <xdr:cNvPr id="15" name="Line 6">
            <a:extLst>
              <a:ext uri="{FF2B5EF4-FFF2-40B4-BE49-F238E27FC236}">
                <a16:creationId xmlns:a16="http://schemas.microsoft.com/office/drawing/2014/main" id="{00000000-0008-0000-1100-00000F000000}"/>
              </a:ext>
            </a:extLst>
          </xdr:cNvPr>
          <xdr:cNvSpPr>
            <a:spLocks noChangeShapeType="1"/>
          </xdr:cNvSpPr>
        </xdr:nvSpPr>
        <xdr:spPr bwMode="gray">
          <a:xfrm>
            <a:off x="830" y="981"/>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6" name="Line 7">
            <a:extLst>
              <a:ext uri="{FF2B5EF4-FFF2-40B4-BE49-F238E27FC236}">
                <a16:creationId xmlns:a16="http://schemas.microsoft.com/office/drawing/2014/main" id="{00000000-0008-0000-1100-000010000000}"/>
              </a:ext>
            </a:extLst>
          </xdr:cNvPr>
          <xdr:cNvSpPr>
            <a:spLocks noChangeShapeType="1"/>
          </xdr:cNvSpPr>
        </xdr:nvSpPr>
        <xdr:spPr bwMode="gray">
          <a:xfrm>
            <a:off x="830" y="1133"/>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16931</xdr:rowOff>
    </xdr:from>
    <xdr:to>
      <xdr:col>1</xdr:col>
      <xdr:colOff>575310</xdr:colOff>
      <xdr:row>1</xdr:row>
      <xdr:rowOff>103333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0" y="16931"/>
          <a:ext cx="826770" cy="26166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16931</xdr:rowOff>
    </xdr:from>
    <xdr:to>
      <xdr:col>2</xdr:col>
      <xdr:colOff>656864</xdr:colOff>
      <xdr:row>1</xdr:row>
      <xdr:rowOff>103333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1200-000003000000}"/>
            </a:ext>
          </a:extLst>
        </xdr:cNvPr>
        <xdr:cNvSpPr/>
      </xdr:nvSpPr>
      <xdr:spPr>
        <a:xfrm>
          <a:off x="900281" y="16931"/>
          <a:ext cx="846243" cy="26166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3</xdr:col>
      <xdr:colOff>12700</xdr:colOff>
      <xdr:row>0</xdr:row>
      <xdr:rowOff>16931</xdr:rowOff>
    </xdr:from>
    <xdr:to>
      <xdr:col>4</xdr:col>
      <xdr:colOff>208485</xdr:colOff>
      <xdr:row>1</xdr:row>
      <xdr:rowOff>105450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1200-000004000000}"/>
            </a:ext>
          </a:extLst>
        </xdr:cNvPr>
        <xdr:cNvSpPr/>
      </xdr:nvSpPr>
      <xdr:spPr>
        <a:xfrm>
          <a:off x="1811020" y="16931"/>
          <a:ext cx="973025" cy="263779"/>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11</xdr:col>
      <xdr:colOff>0</xdr:colOff>
      <xdr:row>0</xdr:row>
      <xdr:rowOff>57150</xdr:rowOff>
    </xdr:from>
    <xdr:to>
      <xdr:col>14</xdr:col>
      <xdr:colOff>243396</xdr:colOff>
      <xdr:row>1</xdr:row>
      <xdr:rowOff>137584</xdr:rowOff>
    </xdr:to>
    <xdr:grpSp>
      <xdr:nvGrpSpPr>
        <xdr:cNvPr id="9" name="Group 8">
          <a:extLst>
            <a:ext uri="{FF2B5EF4-FFF2-40B4-BE49-F238E27FC236}">
              <a16:creationId xmlns:a16="http://schemas.microsoft.com/office/drawing/2014/main" id="{00000000-0008-0000-1200-000009000000}"/>
            </a:ext>
          </a:extLst>
        </xdr:cNvPr>
        <xdr:cNvGrpSpPr>
          <a:grpSpLocks/>
        </xdr:cNvGrpSpPr>
      </xdr:nvGrpSpPr>
      <xdr:grpSpPr bwMode="auto">
        <a:xfrm>
          <a:off x="11896725" y="57150"/>
          <a:ext cx="3729546" cy="251884"/>
          <a:chOff x="280" y="981"/>
          <a:chExt cx="2260" cy="152"/>
        </a:xfrm>
      </xdr:grpSpPr>
      <xdr:sp macro="" textlink="">
        <xdr:nvSpPr>
          <xdr:cNvPr id="10" name="Rectangle 9">
            <a:extLst>
              <a:ext uri="{FF2B5EF4-FFF2-40B4-BE49-F238E27FC236}">
                <a16:creationId xmlns:a16="http://schemas.microsoft.com/office/drawing/2014/main" id="{00000000-0008-0000-1200-00000A000000}"/>
              </a:ext>
            </a:extLst>
          </xdr:cNvPr>
          <xdr:cNvSpPr>
            <a:spLocks noChangeArrowheads="1"/>
          </xdr:cNvSpPr>
        </xdr:nvSpPr>
        <xdr:spPr bwMode="gray">
          <a:xfrm>
            <a:off x="280" y="1012"/>
            <a:ext cx="2260"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English language</a:t>
            </a:r>
            <a:r>
              <a:rPr lang="en-US" sz="1100" i="1" baseline="0"/>
              <a:t> delivery</a:t>
            </a:r>
            <a:endParaRPr lang="en-US" sz="1100" i="1"/>
          </a:p>
        </xdr:txBody>
      </xdr:sp>
      <xdr:sp macro="" textlink="">
        <xdr:nvSpPr>
          <xdr:cNvPr id="11" name="Line 6">
            <a:extLst>
              <a:ext uri="{FF2B5EF4-FFF2-40B4-BE49-F238E27FC236}">
                <a16:creationId xmlns:a16="http://schemas.microsoft.com/office/drawing/2014/main" id="{00000000-0008-0000-1200-00000B000000}"/>
              </a:ext>
            </a:extLst>
          </xdr:cNvPr>
          <xdr:cNvSpPr>
            <a:spLocks noChangeShapeType="1"/>
          </xdr:cNvSpPr>
        </xdr:nvSpPr>
        <xdr:spPr bwMode="gray">
          <a:xfrm>
            <a:off x="830" y="981"/>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2" name="Line 7">
            <a:extLst>
              <a:ext uri="{FF2B5EF4-FFF2-40B4-BE49-F238E27FC236}">
                <a16:creationId xmlns:a16="http://schemas.microsoft.com/office/drawing/2014/main" id="{00000000-0008-0000-1200-00000C000000}"/>
              </a:ext>
            </a:extLst>
          </xdr:cNvPr>
          <xdr:cNvSpPr>
            <a:spLocks noChangeShapeType="1"/>
          </xdr:cNvSpPr>
        </xdr:nvSpPr>
        <xdr:spPr bwMode="gray">
          <a:xfrm>
            <a:off x="830" y="1133"/>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0" y="0"/>
          <a:ext cx="826770" cy="26166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377464</xdr:colOff>
      <xdr:row>1</xdr:row>
      <xdr:rowOff>86402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900281" y="0"/>
          <a:ext cx="848783" cy="26166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444500</xdr:colOff>
      <xdr:row>0</xdr:row>
      <xdr:rowOff>0</xdr:rowOff>
    </xdr:from>
    <xdr:to>
      <xdr:col>3</xdr:col>
      <xdr:colOff>301618</xdr:colOff>
      <xdr:row>1</xdr:row>
      <xdr:rowOff>88519</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1816100" y="0"/>
          <a:ext cx="977258" cy="263779"/>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9</xdr:col>
      <xdr:colOff>1143000</xdr:colOff>
      <xdr:row>0</xdr:row>
      <xdr:rowOff>47625</xdr:rowOff>
    </xdr:from>
    <xdr:to>
      <xdr:col>13</xdr:col>
      <xdr:colOff>471996</xdr:colOff>
      <xdr:row>1</xdr:row>
      <xdr:rowOff>128059</xdr:rowOff>
    </xdr:to>
    <xdr:grpSp>
      <xdr:nvGrpSpPr>
        <xdr:cNvPr id="5" name="Group 4">
          <a:extLst>
            <a:ext uri="{FF2B5EF4-FFF2-40B4-BE49-F238E27FC236}">
              <a16:creationId xmlns:a16="http://schemas.microsoft.com/office/drawing/2014/main" id="{00000000-0008-0000-1300-000005000000}"/>
            </a:ext>
          </a:extLst>
        </xdr:cNvPr>
        <xdr:cNvGrpSpPr>
          <a:grpSpLocks/>
        </xdr:cNvGrpSpPr>
      </xdr:nvGrpSpPr>
      <xdr:grpSpPr bwMode="auto">
        <a:xfrm>
          <a:off x="10687050" y="47625"/>
          <a:ext cx="3729546" cy="251884"/>
          <a:chOff x="280" y="981"/>
          <a:chExt cx="2260" cy="152"/>
        </a:xfrm>
      </xdr:grpSpPr>
      <xdr:sp macro="" textlink="">
        <xdr:nvSpPr>
          <xdr:cNvPr id="6" name="Rectangle 5">
            <a:extLst>
              <a:ext uri="{FF2B5EF4-FFF2-40B4-BE49-F238E27FC236}">
                <a16:creationId xmlns:a16="http://schemas.microsoft.com/office/drawing/2014/main" id="{00000000-0008-0000-1300-000006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7" name="Line 6">
            <a:extLst>
              <a:ext uri="{FF2B5EF4-FFF2-40B4-BE49-F238E27FC236}">
                <a16:creationId xmlns:a16="http://schemas.microsoft.com/office/drawing/2014/main" id="{00000000-0008-0000-1300-000007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8" name="Line 7">
            <a:extLst>
              <a:ext uri="{FF2B5EF4-FFF2-40B4-BE49-F238E27FC236}">
                <a16:creationId xmlns:a16="http://schemas.microsoft.com/office/drawing/2014/main" id="{00000000-0008-0000-1300-000008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49748</xdr:colOff>
      <xdr:row>6</xdr:row>
      <xdr:rowOff>105832</xdr:rowOff>
    </xdr:from>
    <xdr:to>
      <xdr:col>18</xdr:col>
      <xdr:colOff>116417</xdr:colOff>
      <xdr:row>52</xdr:row>
      <xdr:rowOff>127000</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575310</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1400-000005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398631</xdr:colOff>
      <xdr:row>1</xdr:row>
      <xdr:rowOff>86402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1400-000006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465666</xdr:colOff>
      <xdr:row>0</xdr:row>
      <xdr:rowOff>0</xdr:rowOff>
    </xdr:from>
    <xdr:to>
      <xdr:col>3</xdr:col>
      <xdr:colOff>640284</xdr:colOff>
      <xdr:row>1</xdr:row>
      <xdr:rowOff>88519</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00000000-0008-0000-1400-00000C000000}"/>
            </a:ext>
          </a:extLst>
        </xdr:cNvPr>
        <xdr:cNvSpPr/>
      </xdr:nvSpPr>
      <xdr:spPr>
        <a:xfrm>
          <a:off x="1756833"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104</xdr:row>
      <xdr:rowOff>10585</xdr:rowOff>
    </xdr:from>
    <xdr:to>
      <xdr:col>12</xdr:col>
      <xdr:colOff>1355725</xdr:colOff>
      <xdr:row>116</xdr:row>
      <xdr:rowOff>84669</xdr:rowOff>
    </xdr:to>
    <xdr:pic>
      <xdr:nvPicPr>
        <xdr:cNvPr id="41" name="Picture 40">
          <a:extLst>
            <a:ext uri="{FF2B5EF4-FFF2-40B4-BE49-F238E27FC236}">
              <a16:creationId xmlns:a16="http://schemas.microsoft.com/office/drawing/2014/main" id="{00000000-0008-0000-0200-00002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147"/>
        <a:stretch/>
      </xdr:blipFill>
      <xdr:spPr bwMode="auto">
        <a:xfrm>
          <a:off x="222250" y="17282585"/>
          <a:ext cx="8129058" cy="2106084"/>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211666</xdr:colOff>
      <xdr:row>46</xdr:row>
      <xdr:rowOff>42334</xdr:rowOff>
    </xdr:from>
    <xdr:to>
      <xdr:col>14</xdr:col>
      <xdr:colOff>179917</xdr:colOff>
      <xdr:row>64</xdr:row>
      <xdr:rowOff>80434</xdr:rowOff>
    </xdr:to>
    <xdr:pic>
      <xdr:nvPicPr>
        <xdr:cNvPr id="38" name="Picture 37">
          <a:extLst>
            <a:ext uri="{FF2B5EF4-FFF2-40B4-BE49-F238E27FC236}">
              <a16:creationId xmlns:a16="http://schemas.microsoft.com/office/drawing/2014/main" id="{00000000-0008-0000-0200-00002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62"/>
        <a:stretch/>
      </xdr:blipFill>
      <xdr:spPr bwMode="auto">
        <a:xfrm>
          <a:off x="211666" y="8001001"/>
          <a:ext cx="9059334" cy="3086100"/>
        </a:xfrm>
        <a:prstGeom prst="rect">
          <a:avLst/>
        </a:prstGeom>
        <a:noFill/>
        <a:ln>
          <a:solidFill>
            <a:schemeClr val="bg1">
              <a:lumMod val="75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312912</xdr:colOff>
      <xdr:row>58</xdr:row>
      <xdr:rowOff>31749</xdr:rowOff>
    </xdr:from>
    <xdr:to>
      <xdr:col>4</xdr:col>
      <xdr:colOff>372470</xdr:colOff>
      <xdr:row>64</xdr:row>
      <xdr:rowOff>95250</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1170162" y="9853082"/>
          <a:ext cx="1287225" cy="1079501"/>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150375</xdr:colOff>
      <xdr:row>63</xdr:row>
      <xdr:rowOff>97169</xdr:rowOff>
    </xdr:from>
    <xdr:to>
      <xdr:col>14</xdr:col>
      <xdr:colOff>366338</xdr:colOff>
      <xdr:row>63</xdr:row>
      <xdr:rowOff>97169</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2235292" y="10765169"/>
          <a:ext cx="722212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365531</xdr:colOff>
      <xdr:row>58</xdr:row>
      <xdr:rowOff>85100</xdr:rowOff>
    </xdr:from>
    <xdr:to>
      <xdr:col>20</xdr:col>
      <xdr:colOff>613833</xdr:colOff>
      <xdr:row>64</xdr:row>
      <xdr:rowOff>84667</xdr:rowOff>
    </xdr:to>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9456614" y="10075767"/>
          <a:ext cx="3931302" cy="1015567"/>
        </a:xfrm>
        <a:prstGeom prst="rect">
          <a:avLst/>
        </a:prstGeom>
        <a:noFill/>
        <a:ln w="12700">
          <a:solidFill>
            <a:srgbClr val="000000"/>
          </a:solidFill>
          <a:miter lim="800000"/>
          <a:headEnd/>
          <a:tailEnd/>
        </a:ln>
      </xdr:spPr>
      <xdr:txBody>
        <a:bodyPr vertOverflow="clip" wrap="square" lIns="45720" tIns="45720" rIns="45720" bIns="45720" anchor="t" upright="1">
          <a:noAutofit/>
        </a:bodyPr>
        <a:lstStyle/>
        <a:p>
          <a:pPr algn="l" rtl="0">
            <a:defRPr sz="1000"/>
          </a:pPr>
          <a:r>
            <a:rPr lang="en-US" sz="1000" b="1" i="0" u="none" strike="noStrike" baseline="0">
              <a:solidFill>
                <a:srgbClr val="646464"/>
              </a:solidFill>
              <a:latin typeface="Arial"/>
              <a:cs typeface="Arial"/>
            </a:rPr>
            <a:t>Filtering options</a:t>
          </a:r>
          <a:endParaRPr lang="en-US" sz="1000" b="0" i="0" u="none" strike="noStrike" baseline="0">
            <a:solidFill>
              <a:srgbClr val="646464"/>
            </a:solidFill>
            <a:latin typeface="Arial"/>
            <a:cs typeface="Arial"/>
          </a:endParaRPr>
        </a:p>
        <a:p>
          <a:pPr algn="l" rtl="0">
            <a:defRPr sz="1000"/>
          </a:pPr>
          <a:endParaRPr lang="en-US" sz="1000" b="0" i="0" u="none" strike="noStrike" baseline="0">
            <a:solidFill>
              <a:srgbClr val="646464"/>
            </a:solidFill>
            <a:latin typeface="Arial"/>
            <a:cs typeface="Arial"/>
          </a:endParaRPr>
        </a:p>
        <a:p>
          <a:pPr algn="l" rtl="0">
            <a:defRPr sz="1000"/>
          </a:pPr>
          <a:r>
            <a:rPr lang="en-US" sz="1000" b="0" i="0" u="none" strike="noStrike" baseline="0">
              <a:solidFill>
                <a:srgbClr val="646464"/>
              </a:solidFill>
              <a:latin typeface="Arial"/>
              <a:cs typeface="Arial"/>
            </a:rPr>
            <a:t>The user gets the ability to choose relevant fields of interest and display the information suited to their needs. </a:t>
          </a:r>
          <a:r>
            <a:rPr lang="en-US" sz="1000" b="0" i="0" u="sng" strike="noStrike" baseline="0">
              <a:solidFill>
                <a:srgbClr val="646464"/>
              </a:solidFill>
              <a:latin typeface="Arial"/>
              <a:cs typeface="Arial"/>
            </a:rPr>
            <a:t>Please note that one needs to </a:t>
          </a:r>
          <a:r>
            <a:rPr lang="en-US" sz="1000" b="1" i="0" u="sng" strike="noStrike" baseline="0">
              <a:solidFill>
                <a:srgbClr val="646464"/>
              </a:solidFill>
              <a:latin typeface="Arial"/>
              <a:cs typeface="Arial"/>
            </a:rPr>
            <a:t>Select field (e.g., Function) first and then pick relevant options (e.g., BPO, CC, ITO, KPO, and Insurance BPO) under the same.</a:t>
          </a:r>
        </a:p>
      </xdr:txBody>
    </xdr:sp>
    <xdr:clientData/>
  </xdr:twoCellAnchor>
  <xdr:twoCellAnchor>
    <xdr:from>
      <xdr:col>1</xdr:col>
      <xdr:colOff>11642</xdr:colOff>
      <xdr:row>85</xdr:row>
      <xdr:rowOff>21165</xdr:rowOff>
    </xdr:from>
    <xdr:to>
      <xdr:col>14</xdr:col>
      <xdr:colOff>264583</xdr:colOff>
      <xdr:row>99</xdr:row>
      <xdr:rowOff>7517</xdr:rowOff>
    </xdr:to>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310"/>
        <a:stretch/>
      </xdr:blipFill>
      <xdr:spPr bwMode="auto">
        <a:xfrm>
          <a:off x="477309" y="14911915"/>
          <a:ext cx="8232774" cy="2208852"/>
        </a:xfrm>
        <a:prstGeom prst="rect">
          <a:avLst/>
        </a:prstGeom>
        <a:noFill/>
        <a:ln>
          <a:solidFill>
            <a:schemeClr val="bg1">
              <a:lumMod val="75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21167</xdr:colOff>
      <xdr:row>86</xdr:row>
      <xdr:rowOff>105830</xdr:rowOff>
    </xdr:from>
    <xdr:to>
      <xdr:col>2</xdr:col>
      <xdr:colOff>296334</xdr:colOff>
      <xdr:row>88</xdr:row>
      <xdr:rowOff>31746</xdr:rowOff>
    </xdr:to>
    <xdr:sp macro="" textlink="">
      <xdr:nvSpPr>
        <xdr:cNvPr id="13" name="Oval 12">
          <a:extLst>
            <a:ext uri="{FF2B5EF4-FFF2-40B4-BE49-F238E27FC236}">
              <a16:creationId xmlns:a16="http://schemas.microsoft.com/office/drawing/2014/main" id="{00000000-0008-0000-0200-00000D000000}"/>
            </a:ext>
          </a:extLst>
        </xdr:cNvPr>
        <xdr:cNvSpPr/>
      </xdr:nvSpPr>
      <xdr:spPr>
        <a:xfrm>
          <a:off x="486834" y="15155330"/>
          <a:ext cx="889000" cy="243416"/>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25400</xdr:colOff>
      <xdr:row>97</xdr:row>
      <xdr:rowOff>52913</xdr:rowOff>
    </xdr:from>
    <xdr:to>
      <xdr:col>3</xdr:col>
      <xdr:colOff>243417</xdr:colOff>
      <xdr:row>99</xdr:row>
      <xdr:rowOff>10580</xdr:rowOff>
    </xdr:to>
    <xdr:sp macro="" textlink="">
      <xdr:nvSpPr>
        <xdr:cNvPr id="14" name="Oval 13">
          <a:extLst>
            <a:ext uri="{FF2B5EF4-FFF2-40B4-BE49-F238E27FC236}">
              <a16:creationId xmlns:a16="http://schemas.microsoft.com/office/drawing/2014/main" id="{00000000-0008-0000-0200-00000E000000}"/>
            </a:ext>
          </a:extLst>
        </xdr:cNvPr>
        <xdr:cNvSpPr/>
      </xdr:nvSpPr>
      <xdr:spPr>
        <a:xfrm>
          <a:off x="491067" y="16848663"/>
          <a:ext cx="1445683" cy="275167"/>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226486</xdr:colOff>
      <xdr:row>87</xdr:row>
      <xdr:rowOff>46563</xdr:rowOff>
    </xdr:from>
    <xdr:to>
      <xdr:col>5</xdr:col>
      <xdr:colOff>529168</xdr:colOff>
      <xdr:row>89</xdr:row>
      <xdr:rowOff>95246</xdr:rowOff>
    </xdr:to>
    <xdr:sp macro="" textlink="">
      <xdr:nvSpPr>
        <xdr:cNvPr id="26" name="Oval 25">
          <a:extLst>
            <a:ext uri="{FF2B5EF4-FFF2-40B4-BE49-F238E27FC236}">
              <a16:creationId xmlns:a16="http://schemas.microsoft.com/office/drawing/2014/main" id="{00000000-0008-0000-0200-00001A000000}"/>
            </a:ext>
          </a:extLst>
        </xdr:cNvPr>
        <xdr:cNvSpPr/>
      </xdr:nvSpPr>
      <xdr:spPr>
        <a:xfrm>
          <a:off x="1305986" y="15254813"/>
          <a:ext cx="2144182" cy="366183"/>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296334</xdr:colOff>
      <xdr:row>85</xdr:row>
      <xdr:rowOff>95247</xdr:rowOff>
    </xdr:from>
    <xdr:to>
      <xdr:col>3</xdr:col>
      <xdr:colOff>349250</xdr:colOff>
      <xdr:row>87</xdr:row>
      <xdr:rowOff>68788</xdr:rowOff>
    </xdr:to>
    <xdr:cxnSp macro="">
      <xdr:nvCxnSpPr>
        <xdr:cNvPr id="21" name="Straight Arrow Connector 20">
          <a:extLst>
            <a:ext uri="{FF2B5EF4-FFF2-40B4-BE49-F238E27FC236}">
              <a16:creationId xmlns:a16="http://schemas.microsoft.com/office/drawing/2014/main" id="{00000000-0008-0000-0200-000015000000}"/>
            </a:ext>
          </a:extLst>
        </xdr:cNvPr>
        <xdr:cNvCxnSpPr>
          <a:stCxn id="13" idx="6"/>
        </xdr:cNvCxnSpPr>
      </xdr:nvCxnSpPr>
      <xdr:spPr>
        <a:xfrm flipV="1">
          <a:off x="1375834" y="14985997"/>
          <a:ext cx="666749" cy="2910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243417</xdr:colOff>
      <xdr:row>98</xdr:row>
      <xdr:rowOff>3485</xdr:rowOff>
    </xdr:from>
    <xdr:to>
      <xdr:col>3</xdr:col>
      <xdr:colOff>465665</xdr:colOff>
      <xdr:row>98</xdr:row>
      <xdr:rowOff>31747</xdr:rowOff>
    </xdr:to>
    <xdr:cxnSp macro="">
      <xdr:nvCxnSpPr>
        <xdr:cNvPr id="22" name="Straight Arrow Connector 21">
          <a:extLst>
            <a:ext uri="{FF2B5EF4-FFF2-40B4-BE49-F238E27FC236}">
              <a16:creationId xmlns:a16="http://schemas.microsoft.com/office/drawing/2014/main" id="{00000000-0008-0000-0200-000016000000}"/>
            </a:ext>
          </a:extLst>
        </xdr:cNvPr>
        <xdr:cNvCxnSpPr>
          <a:stCxn id="14" idx="6"/>
          <a:endCxn id="32" idx="1"/>
        </xdr:cNvCxnSpPr>
      </xdr:nvCxnSpPr>
      <xdr:spPr>
        <a:xfrm flipV="1">
          <a:off x="1714500" y="17190818"/>
          <a:ext cx="222248" cy="282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412750</xdr:colOff>
      <xdr:row>85</xdr:row>
      <xdr:rowOff>137580</xdr:rowOff>
    </xdr:from>
    <xdr:to>
      <xdr:col>5</xdr:col>
      <xdr:colOff>179917</xdr:colOff>
      <xdr:row>87</xdr:row>
      <xdr:rowOff>52917</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flipV="1">
          <a:off x="2719917" y="15028330"/>
          <a:ext cx="381000" cy="2328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296334</xdr:colOff>
      <xdr:row>84</xdr:row>
      <xdr:rowOff>105830</xdr:rowOff>
    </xdr:from>
    <xdr:ext cx="645583" cy="239809"/>
    <xdr:sp macro="" textlink="">
      <xdr:nvSpPr>
        <xdr:cNvPr id="31" name="Text Box 8">
          <a:extLst>
            <a:ext uri="{FF2B5EF4-FFF2-40B4-BE49-F238E27FC236}">
              <a16:creationId xmlns:a16="http://schemas.microsoft.com/office/drawing/2014/main" id="{00000000-0008-0000-0200-00001F000000}"/>
            </a:ext>
          </a:extLst>
        </xdr:cNvPr>
        <xdr:cNvSpPr txBox="1">
          <a:spLocks noChangeArrowheads="1"/>
        </xdr:cNvSpPr>
      </xdr:nvSpPr>
      <xdr:spPr bwMode="auto">
        <a:xfrm>
          <a:off x="1767417" y="15070663"/>
          <a:ext cx="645583" cy="239809"/>
        </a:xfrm>
        <a:prstGeom prst="rect">
          <a:avLst/>
        </a:prstGeom>
        <a:noFill/>
        <a:ln w="12700">
          <a:solidFill>
            <a:srgbClr val="000000"/>
          </a:solidFill>
          <a:miter lim="800000"/>
          <a:headEnd/>
          <a:tailEnd/>
        </a:ln>
      </xdr:spPr>
      <xdr:txBody>
        <a:bodyPr vertOverflow="clip" wrap="square" lIns="45720" tIns="45720" rIns="45720" bIns="45720" anchor="t" upright="1">
          <a:spAutoFit/>
        </a:bodyPr>
        <a:lstStyle/>
        <a:p>
          <a:pPr algn="l" rtl="0">
            <a:defRPr sz="1000"/>
          </a:pPr>
          <a:r>
            <a:rPr lang="en-US" sz="1000" b="1" i="0" u="none" strike="noStrike" baseline="0">
              <a:solidFill>
                <a:srgbClr val="646464"/>
              </a:solidFill>
              <a:latin typeface="Arial"/>
              <a:cs typeface="Arial"/>
            </a:rPr>
            <a:t>Filters</a:t>
          </a:r>
          <a:endParaRPr lang="en-US" sz="1000" b="0" i="0" u="none" strike="noStrike" baseline="0">
            <a:solidFill>
              <a:srgbClr val="646464"/>
            </a:solidFill>
            <a:latin typeface="Arial"/>
            <a:cs typeface="Arial"/>
          </a:endParaRPr>
        </a:p>
      </xdr:txBody>
    </xdr:sp>
    <xdr:clientData/>
  </xdr:oneCellAnchor>
  <xdr:oneCellAnchor>
    <xdr:from>
      <xdr:col>3</xdr:col>
      <xdr:colOff>465665</xdr:colOff>
      <xdr:row>97</xdr:row>
      <xdr:rowOff>42330</xdr:rowOff>
    </xdr:from>
    <xdr:ext cx="645583" cy="239809"/>
    <xdr:sp macro="" textlink="">
      <xdr:nvSpPr>
        <xdr:cNvPr id="32" name="Text Box 8">
          <a:extLst>
            <a:ext uri="{FF2B5EF4-FFF2-40B4-BE49-F238E27FC236}">
              <a16:creationId xmlns:a16="http://schemas.microsoft.com/office/drawing/2014/main" id="{00000000-0008-0000-0200-000020000000}"/>
            </a:ext>
          </a:extLst>
        </xdr:cNvPr>
        <xdr:cNvSpPr txBox="1">
          <a:spLocks noChangeArrowheads="1"/>
        </xdr:cNvSpPr>
      </xdr:nvSpPr>
      <xdr:spPr bwMode="auto">
        <a:xfrm>
          <a:off x="1936748" y="17070913"/>
          <a:ext cx="645583" cy="239809"/>
        </a:xfrm>
        <a:prstGeom prst="rect">
          <a:avLst/>
        </a:prstGeom>
        <a:noFill/>
        <a:ln w="12700">
          <a:solidFill>
            <a:srgbClr val="000000"/>
          </a:solidFill>
          <a:miter lim="800000"/>
          <a:headEnd/>
          <a:tailEnd/>
        </a:ln>
      </xdr:spPr>
      <xdr:txBody>
        <a:bodyPr vertOverflow="clip" wrap="square" lIns="45720" tIns="45720" rIns="45720" bIns="45720" anchor="t" upright="1">
          <a:spAutoFit/>
        </a:bodyPr>
        <a:lstStyle/>
        <a:p>
          <a:pPr algn="l" rtl="0">
            <a:defRPr sz="1000"/>
          </a:pPr>
          <a:r>
            <a:rPr lang="en-US" sz="1000" b="1" i="0" u="none" strike="noStrike" baseline="0">
              <a:solidFill>
                <a:srgbClr val="646464"/>
              </a:solidFill>
              <a:latin typeface="Arial"/>
              <a:cs typeface="Arial"/>
            </a:rPr>
            <a:t>Filters</a:t>
          </a:r>
          <a:endParaRPr lang="en-US" sz="1000" b="0" i="0" u="none" strike="noStrike" baseline="0">
            <a:solidFill>
              <a:srgbClr val="646464"/>
            </a:solidFill>
            <a:latin typeface="Arial"/>
            <a:cs typeface="Arial"/>
          </a:endParaRPr>
        </a:p>
      </xdr:txBody>
    </xdr:sp>
    <xdr:clientData/>
  </xdr:oneCellAnchor>
  <xdr:oneCellAnchor>
    <xdr:from>
      <xdr:col>5</xdr:col>
      <xdr:colOff>169333</xdr:colOff>
      <xdr:row>84</xdr:row>
      <xdr:rowOff>105830</xdr:rowOff>
    </xdr:from>
    <xdr:ext cx="973667" cy="239809"/>
    <xdr:sp macro="" textlink="">
      <xdr:nvSpPr>
        <xdr:cNvPr id="37" name="Text Box 8">
          <a:extLst>
            <a:ext uri="{FF2B5EF4-FFF2-40B4-BE49-F238E27FC236}">
              <a16:creationId xmlns:a16="http://schemas.microsoft.com/office/drawing/2014/main" id="{00000000-0008-0000-0200-000025000000}"/>
            </a:ext>
          </a:extLst>
        </xdr:cNvPr>
        <xdr:cNvSpPr txBox="1">
          <a:spLocks noChangeArrowheads="1"/>
        </xdr:cNvSpPr>
      </xdr:nvSpPr>
      <xdr:spPr bwMode="auto">
        <a:xfrm>
          <a:off x="2868083" y="15070663"/>
          <a:ext cx="973667" cy="239809"/>
        </a:xfrm>
        <a:prstGeom prst="rect">
          <a:avLst/>
        </a:prstGeom>
        <a:noFill/>
        <a:ln w="12700">
          <a:solidFill>
            <a:srgbClr val="000000"/>
          </a:solidFill>
          <a:miter lim="800000"/>
          <a:headEnd/>
          <a:tailEnd/>
        </a:ln>
      </xdr:spPr>
      <xdr:txBody>
        <a:bodyPr vertOverflow="clip" wrap="square" lIns="45720" tIns="45720" rIns="45720" bIns="45720" anchor="t" upright="1">
          <a:spAutoFit/>
        </a:bodyPr>
        <a:lstStyle/>
        <a:p>
          <a:pPr algn="l" rtl="0">
            <a:defRPr sz="1000"/>
          </a:pPr>
          <a:r>
            <a:rPr lang="en-US" sz="1000" b="1" i="0" u="none" strike="noStrike" baseline="0">
              <a:solidFill>
                <a:srgbClr val="646464"/>
              </a:solidFill>
              <a:latin typeface="Arial"/>
              <a:cs typeface="Arial"/>
            </a:rPr>
            <a:t>Field Labels</a:t>
          </a:r>
          <a:endParaRPr lang="en-US" sz="1000" b="0" i="0" u="none" strike="noStrike" baseline="0">
            <a:solidFill>
              <a:srgbClr val="646464"/>
            </a:solidFill>
            <a:latin typeface="Arial"/>
            <a:cs typeface="Arial"/>
          </a:endParaRPr>
        </a:p>
      </xdr:txBody>
    </xdr:sp>
    <xdr:clientData/>
  </xdr:oneCellAnchor>
  <xdr:twoCellAnchor>
    <xdr:from>
      <xdr:col>1</xdr:col>
      <xdr:colOff>0</xdr:colOff>
      <xdr:row>104</xdr:row>
      <xdr:rowOff>52916</xdr:rowOff>
    </xdr:from>
    <xdr:to>
      <xdr:col>3</xdr:col>
      <xdr:colOff>455084</xdr:colOff>
      <xdr:row>106</xdr:row>
      <xdr:rowOff>137583</xdr:rowOff>
    </xdr:to>
    <xdr:sp macro="" textlink="">
      <xdr:nvSpPr>
        <xdr:cNvPr id="24" name="Oval 23">
          <a:extLst>
            <a:ext uri="{FF2B5EF4-FFF2-40B4-BE49-F238E27FC236}">
              <a16:creationId xmlns:a16="http://schemas.microsoft.com/office/drawing/2014/main" id="{00000000-0008-0000-0200-000018000000}"/>
            </a:ext>
          </a:extLst>
        </xdr:cNvPr>
        <xdr:cNvSpPr/>
      </xdr:nvSpPr>
      <xdr:spPr>
        <a:xfrm>
          <a:off x="412751" y="17959916"/>
          <a:ext cx="1735666" cy="402167"/>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455084</xdr:colOff>
      <xdr:row>103</xdr:row>
      <xdr:rowOff>24655</xdr:rowOff>
    </xdr:from>
    <xdr:to>
      <xdr:col>4</xdr:col>
      <xdr:colOff>260347</xdr:colOff>
      <xdr:row>105</xdr:row>
      <xdr:rowOff>95250</xdr:rowOff>
    </xdr:to>
    <xdr:cxnSp macro="">
      <xdr:nvCxnSpPr>
        <xdr:cNvPr id="27" name="Straight Arrow Connector 26">
          <a:extLst>
            <a:ext uri="{FF2B5EF4-FFF2-40B4-BE49-F238E27FC236}">
              <a16:creationId xmlns:a16="http://schemas.microsoft.com/office/drawing/2014/main" id="{00000000-0008-0000-0200-00001B000000}"/>
            </a:ext>
          </a:extLst>
        </xdr:cNvPr>
        <xdr:cNvCxnSpPr>
          <a:stCxn id="24" idx="6"/>
          <a:endCxn id="28" idx="1"/>
        </xdr:cNvCxnSpPr>
      </xdr:nvCxnSpPr>
      <xdr:spPr>
        <a:xfrm flipV="1">
          <a:off x="1926167" y="18005738"/>
          <a:ext cx="419097" cy="3880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260347</xdr:colOff>
      <xdr:row>102</xdr:row>
      <xdr:rowOff>63500</xdr:rowOff>
    </xdr:from>
    <xdr:ext cx="645583" cy="239809"/>
    <xdr:sp macro="" textlink="">
      <xdr:nvSpPr>
        <xdr:cNvPr id="28" name="Text Box 8">
          <a:extLst>
            <a:ext uri="{FF2B5EF4-FFF2-40B4-BE49-F238E27FC236}">
              <a16:creationId xmlns:a16="http://schemas.microsoft.com/office/drawing/2014/main" id="{00000000-0008-0000-0200-00001C000000}"/>
            </a:ext>
          </a:extLst>
        </xdr:cNvPr>
        <xdr:cNvSpPr txBox="1">
          <a:spLocks noChangeArrowheads="1"/>
        </xdr:cNvSpPr>
      </xdr:nvSpPr>
      <xdr:spPr bwMode="auto">
        <a:xfrm>
          <a:off x="2345264" y="17885833"/>
          <a:ext cx="645583" cy="239809"/>
        </a:xfrm>
        <a:prstGeom prst="rect">
          <a:avLst/>
        </a:prstGeom>
        <a:noFill/>
        <a:ln w="12700">
          <a:solidFill>
            <a:srgbClr val="000000"/>
          </a:solidFill>
          <a:miter lim="800000"/>
          <a:headEnd/>
          <a:tailEnd/>
        </a:ln>
      </xdr:spPr>
      <xdr:txBody>
        <a:bodyPr vertOverflow="clip" wrap="square" lIns="45720" tIns="45720" rIns="45720" bIns="45720" anchor="t" upright="1">
          <a:spAutoFit/>
        </a:bodyPr>
        <a:lstStyle/>
        <a:p>
          <a:pPr algn="l" rtl="0">
            <a:defRPr sz="1000"/>
          </a:pPr>
          <a:r>
            <a:rPr lang="en-US" sz="1000" b="1" i="0" u="none" strike="noStrike" baseline="0">
              <a:solidFill>
                <a:srgbClr val="646464"/>
              </a:solidFill>
              <a:latin typeface="Arial"/>
              <a:cs typeface="Arial"/>
            </a:rPr>
            <a:t>Filters</a:t>
          </a:r>
          <a:endParaRPr lang="en-US" sz="1000" b="0" i="0" u="none" strike="noStrike" baseline="0">
            <a:solidFill>
              <a:srgbClr val="646464"/>
            </a:solidFill>
            <a:latin typeface="Arial"/>
            <a:cs typeface="Arial"/>
          </a:endParaRPr>
        </a:p>
      </xdr:txBody>
    </xdr:sp>
    <xdr:clientData/>
  </xdr:oneCellAnchor>
  <xdr:twoCellAnchor>
    <xdr:from>
      <xdr:col>0</xdr:col>
      <xdr:colOff>179917</xdr:colOff>
      <xdr:row>108</xdr:row>
      <xdr:rowOff>31750</xdr:rowOff>
    </xdr:from>
    <xdr:to>
      <xdr:col>7</xdr:col>
      <xdr:colOff>31751</xdr:colOff>
      <xdr:row>109</xdr:row>
      <xdr:rowOff>127000</xdr:rowOff>
    </xdr:to>
    <xdr:sp macro="" textlink="">
      <xdr:nvSpPr>
        <xdr:cNvPr id="29" name="Oval 28">
          <a:extLst>
            <a:ext uri="{FF2B5EF4-FFF2-40B4-BE49-F238E27FC236}">
              <a16:creationId xmlns:a16="http://schemas.microsoft.com/office/drawing/2014/main" id="{00000000-0008-0000-0200-00001D000000}"/>
            </a:ext>
          </a:extLst>
        </xdr:cNvPr>
        <xdr:cNvSpPr/>
      </xdr:nvSpPr>
      <xdr:spPr>
        <a:xfrm>
          <a:off x="179917" y="17981083"/>
          <a:ext cx="3778251" cy="264584"/>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402167</xdr:colOff>
      <xdr:row>103</xdr:row>
      <xdr:rowOff>24655</xdr:rowOff>
    </xdr:from>
    <xdr:to>
      <xdr:col>4</xdr:col>
      <xdr:colOff>260347</xdr:colOff>
      <xdr:row>108</xdr:row>
      <xdr:rowOff>116417</xdr:rowOff>
    </xdr:to>
    <xdr:cxnSp macro="">
      <xdr:nvCxnSpPr>
        <xdr:cNvPr id="30" name="Straight Arrow Connector 29">
          <a:extLst>
            <a:ext uri="{FF2B5EF4-FFF2-40B4-BE49-F238E27FC236}">
              <a16:creationId xmlns:a16="http://schemas.microsoft.com/office/drawing/2014/main" id="{00000000-0008-0000-0200-00001E000000}"/>
            </a:ext>
          </a:extLst>
        </xdr:cNvPr>
        <xdr:cNvCxnSpPr>
          <a:endCxn id="28" idx="1"/>
        </xdr:cNvCxnSpPr>
      </xdr:nvCxnSpPr>
      <xdr:spPr>
        <a:xfrm flipV="1">
          <a:off x="1873250" y="18005738"/>
          <a:ext cx="472014" cy="8855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169333</xdr:colOff>
      <xdr:row>99</xdr:row>
      <xdr:rowOff>105832</xdr:rowOff>
    </xdr:from>
    <xdr:to>
      <xdr:col>11</xdr:col>
      <xdr:colOff>40132</xdr:colOff>
      <xdr:row>106</xdr:row>
      <xdr:rowOff>0</xdr:rowOff>
    </xdr:to>
    <xdr:sp macro="" textlink="">
      <xdr:nvSpPr>
        <xdr:cNvPr id="17" name="Up-Down Arrow 16">
          <a:extLst>
            <a:ext uri="{FF2B5EF4-FFF2-40B4-BE49-F238E27FC236}">
              <a16:creationId xmlns:a16="http://schemas.microsoft.com/office/drawing/2014/main" id="{00000000-0008-0000-0200-000011000000}"/>
            </a:ext>
          </a:extLst>
        </xdr:cNvPr>
        <xdr:cNvSpPr/>
      </xdr:nvSpPr>
      <xdr:spPr>
        <a:xfrm>
          <a:off x="5937250" y="16531165"/>
          <a:ext cx="484632" cy="1079502"/>
        </a:xfrm>
        <a:prstGeom prst="upDown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232831</xdr:colOff>
      <xdr:row>99</xdr:row>
      <xdr:rowOff>88900</xdr:rowOff>
    </xdr:from>
    <xdr:ext cx="1979086" cy="534762"/>
    <xdr:sp macro="" textlink="">
      <xdr:nvSpPr>
        <xdr:cNvPr id="33" name="Text Box 8">
          <a:extLst>
            <a:ext uri="{FF2B5EF4-FFF2-40B4-BE49-F238E27FC236}">
              <a16:creationId xmlns:a16="http://schemas.microsoft.com/office/drawing/2014/main" id="{00000000-0008-0000-0200-000021000000}"/>
            </a:ext>
          </a:extLst>
        </xdr:cNvPr>
        <xdr:cNvSpPr txBox="1">
          <a:spLocks noChangeArrowheads="1"/>
        </xdr:cNvSpPr>
      </xdr:nvSpPr>
      <xdr:spPr bwMode="auto">
        <a:xfrm>
          <a:off x="6614581" y="18345150"/>
          <a:ext cx="1979086" cy="534762"/>
        </a:xfrm>
        <a:prstGeom prst="rect">
          <a:avLst/>
        </a:prstGeom>
        <a:noFill/>
        <a:ln w="12700">
          <a:solidFill>
            <a:srgbClr val="000000"/>
          </a:solidFill>
          <a:miter lim="800000"/>
          <a:headEnd/>
          <a:tailEnd/>
        </a:ln>
      </xdr:spPr>
      <xdr:txBody>
        <a:bodyPr vertOverflow="clip" wrap="square" lIns="45720" tIns="45720" rIns="45720" bIns="45720" anchor="t" upright="1">
          <a:spAutoFit/>
        </a:bodyPr>
        <a:lstStyle/>
        <a:p>
          <a:pPr algn="l" rtl="0">
            <a:defRPr sz="1000"/>
          </a:pPr>
          <a:r>
            <a:rPr lang="en-US" sz="1000" b="1" i="0" u="sng" strike="noStrike" baseline="0">
              <a:solidFill>
                <a:srgbClr val="646464"/>
              </a:solidFill>
              <a:latin typeface="Arial"/>
              <a:cs typeface="Arial"/>
            </a:rPr>
            <a:t>Note: </a:t>
          </a:r>
          <a:r>
            <a:rPr lang="en-US" sz="1000" b="0" i="0" u="sng" strike="noStrike" baseline="0">
              <a:solidFill>
                <a:srgbClr val="646464"/>
              </a:solidFill>
              <a:latin typeface="Arial"/>
              <a:cs typeface="Arial"/>
            </a:rPr>
            <a:t>The table and chart data are interlinked and can be filtered and viewed in either format</a:t>
          </a:r>
        </a:p>
      </xdr:txBody>
    </xdr:sp>
    <xdr:clientData/>
  </xdr:oneCellAnchor>
  <xdr:twoCellAnchor editAs="oneCell">
    <xdr:from>
      <xdr:col>1</xdr:col>
      <xdr:colOff>21166</xdr:colOff>
      <xdr:row>26</xdr:row>
      <xdr:rowOff>74083</xdr:rowOff>
    </xdr:from>
    <xdr:to>
      <xdr:col>14</xdr:col>
      <xdr:colOff>203200</xdr:colOff>
      <xdr:row>43</xdr:row>
      <xdr:rowOff>19049</xdr:rowOff>
    </xdr:to>
    <xdr:pic>
      <xdr:nvPicPr>
        <xdr:cNvPr id="34" name="Picture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4583" y="4138083"/>
          <a:ext cx="9029700" cy="2823633"/>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41979</xdr:colOff>
      <xdr:row>46</xdr:row>
      <xdr:rowOff>152400</xdr:rowOff>
    </xdr:from>
    <xdr:to>
      <xdr:col>6</xdr:col>
      <xdr:colOff>338667</xdr:colOff>
      <xdr:row>50</xdr:row>
      <xdr:rowOff>42334</xdr:rowOff>
    </xdr:to>
    <xdr:sp macro="" textlink="">
      <xdr:nvSpPr>
        <xdr:cNvPr id="39" name="Oval 38">
          <a:extLst>
            <a:ext uri="{FF2B5EF4-FFF2-40B4-BE49-F238E27FC236}">
              <a16:creationId xmlns:a16="http://schemas.microsoft.com/office/drawing/2014/main" id="{00000000-0008-0000-0200-000027000000}"/>
            </a:ext>
          </a:extLst>
        </xdr:cNvPr>
        <xdr:cNvSpPr/>
      </xdr:nvSpPr>
      <xdr:spPr>
        <a:xfrm>
          <a:off x="899229" y="7941733"/>
          <a:ext cx="2752021" cy="567268"/>
        </a:xfrm>
        <a:prstGeom prst="ellipse">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21167</xdr:colOff>
      <xdr:row>67</xdr:row>
      <xdr:rowOff>84667</xdr:rowOff>
    </xdr:from>
    <xdr:to>
      <xdr:col>14</xdr:col>
      <xdr:colOff>165101</xdr:colOff>
      <xdr:row>74</xdr:row>
      <xdr:rowOff>96309</xdr:rowOff>
    </xdr:to>
    <xdr:pic>
      <xdr:nvPicPr>
        <xdr:cNvPr id="40" name="Picture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4584" y="11091334"/>
          <a:ext cx="8991600" cy="1196975"/>
        </a:xfrm>
        <a:prstGeom prst="rect">
          <a:avLst/>
        </a:prstGeom>
        <a:noFill/>
        <a:ln>
          <a:solidFill>
            <a:schemeClr val="bg1">
              <a:lumMod val="7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328084</xdr:colOff>
      <xdr:row>5</xdr:row>
      <xdr:rowOff>179916</xdr:rowOff>
    </xdr:from>
    <xdr:to>
      <xdr:col>20</xdr:col>
      <xdr:colOff>603889</xdr:colOff>
      <xdr:row>25</xdr:row>
      <xdr:rowOff>53395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stretch>
          <a:fillRect/>
        </a:stretch>
      </xdr:blipFill>
      <xdr:spPr>
        <a:xfrm>
          <a:off x="8805334" y="1026583"/>
          <a:ext cx="4572638" cy="3429479"/>
        </a:xfrm>
        <a:prstGeom prst="rect">
          <a:avLst/>
        </a:prstGeom>
        <a:ln>
          <a:solidFill>
            <a:schemeClr val="bg1">
              <a:lumMod val="50000"/>
            </a:schemeClr>
          </a:solidFill>
        </a:ln>
      </xdr:spPr>
    </xdr:pic>
    <xdr:clientData/>
  </xdr:twoCellAnchor>
  <xdr:twoCellAnchor>
    <xdr:from>
      <xdr:col>13</xdr:col>
      <xdr:colOff>95251</xdr:colOff>
      <xdr:row>9</xdr:row>
      <xdr:rowOff>53849</xdr:rowOff>
    </xdr:from>
    <xdr:to>
      <xdr:col>13</xdr:col>
      <xdr:colOff>275168</xdr:colOff>
      <xdr:row>11</xdr:row>
      <xdr:rowOff>148166</xdr:rowOff>
    </xdr:to>
    <xdr:sp macro="" textlink="">
      <xdr:nvSpPr>
        <xdr:cNvPr id="9" name="Isosceles Triangle 8">
          <a:extLst>
            <a:ext uri="{FF2B5EF4-FFF2-40B4-BE49-F238E27FC236}">
              <a16:creationId xmlns:a16="http://schemas.microsoft.com/office/drawing/2014/main" id="{00000000-0008-0000-0200-000009000000}"/>
            </a:ext>
          </a:extLst>
        </xdr:cNvPr>
        <xdr:cNvSpPr/>
      </xdr:nvSpPr>
      <xdr:spPr>
        <a:xfrm rot="5400000">
          <a:off x="8445968" y="1873715"/>
          <a:ext cx="432984" cy="179917"/>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1</xdr:col>
      <xdr:colOff>575310</xdr:colOff>
      <xdr:row>1</xdr:row>
      <xdr:rowOff>86402</xdr:rowOff>
    </xdr:to>
    <xdr:sp macro="" textlink="">
      <xdr:nvSpPr>
        <xdr:cNvPr id="43" name="Rectangle 42">
          <a:hlinkClick xmlns:r="http://schemas.openxmlformats.org/officeDocument/2006/relationships" r:id="rId7"/>
          <a:extLst>
            <a:ext uri="{FF2B5EF4-FFF2-40B4-BE49-F238E27FC236}">
              <a16:creationId xmlns:a16="http://schemas.microsoft.com/office/drawing/2014/main" id="{00000000-0008-0000-0200-00002B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2</xdr:col>
      <xdr:colOff>34988</xdr:colOff>
      <xdr:row>0</xdr:row>
      <xdr:rowOff>0</xdr:rowOff>
    </xdr:from>
    <xdr:to>
      <xdr:col>3</xdr:col>
      <xdr:colOff>239881</xdr:colOff>
      <xdr:row>1</xdr:row>
      <xdr:rowOff>86402</xdr:rowOff>
    </xdr:to>
    <xdr:sp macro="" textlink="">
      <xdr:nvSpPr>
        <xdr:cNvPr id="44" name="Rectangle 43">
          <a:hlinkClick xmlns:r="http://schemas.openxmlformats.org/officeDocument/2006/relationships" r:id="rId8"/>
          <a:extLst>
            <a:ext uri="{FF2B5EF4-FFF2-40B4-BE49-F238E27FC236}">
              <a16:creationId xmlns:a16="http://schemas.microsoft.com/office/drawing/2014/main" id="{00000000-0008-0000-0200-00002C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3</xdr:col>
      <xdr:colOff>328090</xdr:colOff>
      <xdr:row>0</xdr:row>
      <xdr:rowOff>10584</xdr:rowOff>
    </xdr:from>
    <xdr:to>
      <xdr:col>5</xdr:col>
      <xdr:colOff>52916</xdr:colOff>
      <xdr:row>1</xdr:row>
      <xdr:rowOff>96986</xdr:rowOff>
    </xdr:to>
    <xdr:sp macro="" textlink="">
      <xdr:nvSpPr>
        <xdr:cNvPr id="45" name="Rectangle 44">
          <a:hlinkClick xmlns:r="http://schemas.openxmlformats.org/officeDocument/2006/relationships" r:id="rId9"/>
          <a:extLst>
            <a:ext uri="{FF2B5EF4-FFF2-40B4-BE49-F238E27FC236}">
              <a16:creationId xmlns:a16="http://schemas.microsoft.com/office/drawing/2014/main" id="{00000000-0008-0000-0200-00002D000000}"/>
            </a:ext>
          </a:extLst>
        </xdr:cNvPr>
        <xdr:cNvSpPr/>
      </xdr:nvSpPr>
      <xdr:spPr>
        <a:xfrm>
          <a:off x="1799173" y="10584"/>
          <a:ext cx="952493" cy="255735"/>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1</xdr:col>
      <xdr:colOff>1467547</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1500-000005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1</xdr:col>
      <xdr:colOff>1524000</xdr:colOff>
      <xdr:row>0</xdr:row>
      <xdr:rowOff>1</xdr:rowOff>
    </xdr:from>
    <xdr:to>
      <xdr:col>1</xdr:col>
      <xdr:colOff>2471201</xdr:colOff>
      <xdr:row>1</xdr:row>
      <xdr:rowOff>88520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1500-000007000000}"/>
            </a:ext>
          </a:extLst>
        </xdr:cNvPr>
        <xdr:cNvSpPr/>
      </xdr:nvSpPr>
      <xdr:spPr>
        <a:xfrm>
          <a:off x="1767417" y="1"/>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600075</xdr:colOff>
      <xdr:row>2</xdr:row>
      <xdr:rowOff>19050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28700" y="0"/>
          <a:ext cx="600075" cy="1809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Index</a:t>
          </a:r>
          <a:endParaRPr lang="en-US" sz="1100" b="1"/>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35714</xdr:colOff>
      <xdr:row>1</xdr:row>
      <xdr:rowOff>0</xdr:rowOff>
    </xdr:from>
    <xdr:to>
      <xdr:col>2</xdr:col>
      <xdr:colOff>1099339</xdr:colOff>
      <xdr:row>1</xdr:row>
      <xdr:rowOff>214312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071558" y="166688"/>
          <a:ext cx="1063625" cy="214312"/>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t>Index</a:t>
          </a:r>
          <a:endParaRPr lang="en-US" sz="1100" b="1"/>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1</xdr:row>
      <xdr:rowOff>21168</xdr:rowOff>
    </xdr:from>
    <xdr:to>
      <xdr:col>2</xdr:col>
      <xdr:colOff>783166</xdr:colOff>
      <xdr:row>2</xdr:row>
      <xdr:rowOff>10583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243417" y="190501"/>
          <a:ext cx="783166" cy="158749"/>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Index</a:t>
          </a:r>
          <a:endParaRPr lang="en-US" sz="10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47625</xdr:colOff>
      <xdr:row>1</xdr:row>
      <xdr:rowOff>190500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69333" y="201083"/>
          <a:ext cx="1063625" cy="1905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Index</a:t>
          </a:r>
          <a:endParaRPr lang="en-US" sz="1100" b="1"/>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47625</xdr:colOff>
      <xdr:row>1</xdr:row>
      <xdr:rowOff>190500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93750" y="201083"/>
          <a:ext cx="1063625" cy="1905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Index</a:t>
          </a:r>
          <a:endParaRPr lang="en-US" sz="1100" b="1"/>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11906</xdr:colOff>
      <xdr:row>1</xdr:row>
      <xdr:rowOff>71436</xdr:rowOff>
    </xdr:from>
    <xdr:to>
      <xdr:col>4</xdr:col>
      <xdr:colOff>51593</xdr:colOff>
      <xdr:row>2</xdr:row>
      <xdr:rowOff>76199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431006" y="300036"/>
          <a:ext cx="754062" cy="17621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Index</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338666</xdr:colOff>
      <xdr:row>6</xdr:row>
      <xdr:rowOff>10582</xdr:rowOff>
    </xdr:from>
    <xdr:to>
      <xdr:col>4</xdr:col>
      <xdr:colOff>497416</xdr:colOff>
      <xdr:row>7</xdr:row>
      <xdr:rowOff>116416</xdr:rowOff>
    </xdr:to>
    <xdr:sp macro="[0]!Macro1" textlink="">
      <xdr:nvSpPr>
        <xdr:cNvPr id="3" name="Rectangle 2">
          <a:extLst>
            <a:ext uri="{FF2B5EF4-FFF2-40B4-BE49-F238E27FC236}">
              <a16:creationId xmlns:a16="http://schemas.microsoft.com/office/drawing/2014/main" id="{00000000-0008-0000-0400-000003000000}"/>
            </a:ext>
          </a:extLst>
        </xdr:cNvPr>
        <xdr:cNvSpPr/>
      </xdr:nvSpPr>
      <xdr:spPr>
        <a:xfrm>
          <a:off x="2592916" y="1344082"/>
          <a:ext cx="1164167" cy="275167"/>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lIns="45720" rIns="45720" rtlCol="0" anchor="ctr"/>
        <a:lstStyle/>
        <a:p>
          <a:pPr algn="ctr"/>
          <a:r>
            <a:rPr lang="en-US" sz="1000">
              <a:latin typeface="Arial" panose="020B0604020202020204" pitchFamily="34" charset="0"/>
              <a:cs typeface="Arial" panose="020B0604020202020204" pitchFamily="34" charset="0"/>
            </a:rPr>
            <a:t>Refresh table</a:t>
          </a:r>
        </a:p>
      </xdr:txBody>
    </xdr:sp>
    <xdr:clientData/>
  </xdr:twoCellAnchor>
  <xdr:oneCellAnchor>
    <xdr:from>
      <xdr:col>5</xdr:col>
      <xdr:colOff>571501</xdr:colOff>
      <xdr:row>3</xdr:row>
      <xdr:rowOff>116417</xdr:rowOff>
    </xdr:from>
    <xdr:ext cx="6176433" cy="829714"/>
    <xdr:sp macro="" textlink="">
      <xdr:nvSpPr>
        <xdr:cNvPr id="4" name="Text Box 8">
          <a:extLst>
            <a:ext uri="{FF2B5EF4-FFF2-40B4-BE49-F238E27FC236}">
              <a16:creationId xmlns:a16="http://schemas.microsoft.com/office/drawing/2014/main" id="{00000000-0008-0000-0400-000004000000}"/>
            </a:ext>
          </a:extLst>
        </xdr:cNvPr>
        <xdr:cNvSpPr txBox="1">
          <a:spLocks noChangeArrowheads="1"/>
        </xdr:cNvSpPr>
      </xdr:nvSpPr>
      <xdr:spPr bwMode="auto">
        <a:xfrm>
          <a:off x="4836584" y="772584"/>
          <a:ext cx="6176433" cy="829714"/>
        </a:xfrm>
        <a:prstGeom prst="rect">
          <a:avLst/>
        </a:prstGeom>
        <a:solidFill>
          <a:schemeClr val="bg1">
            <a:lumMod val="95000"/>
          </a:schemeClr>
        </a:solidFill>
        <a:ln w="12700">
          <a:solidFill>
            <a:schemeClr val="bg1">
              <a:lumMod val="75000"/>
            </a:schemeClr>
          </a:solidFill>
          <a:miter lim="800000"/>
          <a:headEnd/>
          <a:tailEnd/>
        </a:ln>
      </xdr:spPr>
      <xdr:txBody>
        <a:bodyPr vertOverflow="clip" wrap="square" lIns="45720" tIns="45720" rIns="45720" bIns="45720" anchor="t" upright="1">
          <a:spAutoFit/>
        </a:bodyPr>
        <a:lstStyle/>
        <a:p>
          <a:pPr algn="l" rtl="0">
            <a:defRPr sz="1000"/>
          </a:pPr>
          <a:r>
            <a:rPr lang="en-US" sz="1000" b="1" i="0" u="none" strike="noStrike" baseline="0">
              <a:solidFill>
                <a:srgbClr val="646464"/>
              </a:solidFill>
              <a:latin typeface="Arial" panose="020B0604020202020204" pitchFamily="34" charset="0"/>
              <a:cs typeface="Arial" panose="020B0604020202020204" pitchFamily="34" charset="0"/>
            </a:rPr>
            <a:t>Excel Macros</a:t>
          </a:r>
          <a:endParaRPr lang="en-US" sz="1000" b="0" i="0" u="none" strike="noStrike" baseline="0">
            <a:solidFill>
              <a:srgbClr val="646464"/>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646464"/>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646464"/>
              </a:solidFill>
              <a:latin typeface="Arial" panose="020B0604020202020204" pitchFamily="34" charset="0"/>
              <a:cs typeface="Arial" panose="020B0604020202020204" pitchFamily="34" charset="0"/>
            </a:rPr>
            <a:t>This file contains macros that allow you to convert revenue to the currency of your choice.  If you do not see a list of currencies in the currency converter immediately to the left, either enable all security warnings or alternatively save the file to a "Trusted Location" as defined by your system administrator.</a:t>
          </a:r>
        </a:p>
      </xdr:txBody>
    </xdr:sp>
    <xdr:clientData/>
  </xdr:oneCellAnchor>
  <xdr:twoCellAnchor>
    <xdr:from>
      <xdr:col>0</xdr:col>
      <xdr:colOff>201085</xdr:colOff>
      <xdr:row>10</xdr:row>
      <xdr:rowOff>30693</xdr:rowOff>
    </xdr:from>
    <xdr:to>
      <xdr:col>17</xdr:col>
      <xdr:colOff>736600</xdr:colOff>
      <xdr:row>26</xdr:row>
      <xdr:rowOff>21168</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613829</xdr:colOff>
      <xdr:row>5</xdr:row>
      <xdr:rowOff>21167</xdr:rowOff>
    </xdr:from>
    <xdr:to>
      <xdr:col>4</xdr:col>
      <xdr:colOff>157052</xdr:colOff>
      <xdr:row>5</xdr:row>
      <xdr:rowOff>112607</xdr:rowOff>
    </xdr:to>
    <xdr:sp macro="" textlink="">
      <xdr:nvSpPr>
        <xdr:cNvPr id="5" name="Isosceles Triangle 4">
          <a:extLst>
            <a:ext uri="{FF2B5EF4-FFF2-40B4-BE49-F238E27FC236}">
              <a16:creationId xmlns:a16="http://schemas.microsoft.com/office/drawing/2014/main" id="{00000000-0008-0000-0400-000005000000}"/>
            </a:ext>
          </a:extLst>
        </xdr:cNvPr>
        <xdr:cNvSpPr/>
      </xdr:nvSpPr>
      <xdr:spPr>
        <a:xfrm flipV="1">
          <a:off x="2868079" y="1195917"/>
          <a:ext cx="548640" cy="91440"/>
        </a:xfrm>
        <a:prstGeom prst="triangle">
          <a:avLst/>
        </a:prstGeom>
        <a:solidFill>
          <a:schemeClr val="tx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190501</xdr:colOff>
      <xdr:row>3</xdr:row>
      <xdr:rowOff>126999</xdr:rowOff>
    </xdr:from>
    <xdr:to>
      <xdr:col>5</xdr:col>
      <xdr:colOff>158750</xdr:colOff>
      <xdr:row>7</xdr:row>
      <xdr:rowOff>148166</xdr:rowOff>
    </xdr:to>
    <xdr:sp macro="" textlink="">
      <xdr:nvSpPr>
        <xdr:cNvPr id="8" name="Rectangle 7">
          <a:extLst>
            <a:ext uri="{FF2B5EF4-FFF2-40B4-BE49-F238E27FC236}">
              <a16:creationId xmlns:a16="http://schemas.microsoft.com/office/drawing/2014/main" id="{00000000-0008-0000-0400-000008000000}"/>
            </a:ext>
          </a:extLst>
        </xdr:cNvPr>
        <xdr:cNvSpPr/>
      </xdr:nvSpPr>
      <xdr:spPr>
        <a:xfrm>
          <a:off x="190501" y="973666"/>
          <a:ext cx="4233332" cy="677333"/>
        </a:xfrm>
        <a:prstGeom prst="rect">
          <a:avLst/>
        </a:prstGeom>
        <a:noFill/>
        <a:ln w="12700">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0</xdr:rowOff>
    </xdr:from>
    <xdr:to>
      <xdr:col>1</xdr:col>
      <xdr:colOff>575310</xdr:colOff>
      <xdr:row>1</xdr:row>
      <xdr:rowOff>86402</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462131</xdr:colOff>
      <xdr:row>1</xdr:row>
      <xdr:rowOff>86402</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550340</xdr:colOff>
      <xdr:row>0</xdr:row>
      <xdr:rowOff>10584</xdr:rowOff>
    </xdr:from>
    <xdr:to>
      <xdr:col>3</xdr:col>
      <xdr:colOff>497416</xdr:colOff>
      <xdr:row>1</xdr:row>
      <xdr:rowOff>96986</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799173" y="10584"/>
          <a:ext cx="952493" cy="255735"/>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13</xdr:col>
      <xdr:colOff>450526</xdr:colOff>
      <xdr:row>10</xdr:row>
      <xdr:rowOff>135466</xdr:rowOff>
    </xdr:from>
    <xdr:to>
      <xdr:col>18</xdr:col>
      <xdr:colOff>276938</xdr:colOff>
      <xdr:row>12</xdr:row>
      <xdr:rowOff>38100</xdr:rowOff>
    </xdr:to>
    <xdr:grpSp>
      <xdr:nvGrpSpPr>
        <xdr:cNvPr id="10" name="Group 9">
          <a:extLst>
            <a:ext uri="{FF2B5EF4-FFF2-40B4-BE49-F238E27FC236}">
              <a16:creationId xmlns:a16="http://schemas.microsoft.com/office/drawing/2014/main" id="{00000000-0008-0000-0400-00000A000000}"/>
            </a:ext>
          </a:extLst>
        </xdr:cNvPr>
        <xdr:cNvGrpSpPr>
          <a:grpSpLocks/>
        </xdr:cNvGrpSpPr>
      </xdr:nvGrpSpPr>
      <xdr:grpSpPr bwMode="auto">
        <a:xfrm>
          <a:off x="12051976" y="2164291"/>
          <a:ext cx="3731662" cy="245534"/>
          <a:chOff x="280" y="981"/>
          <a:chExt cx="2260" cy="152"/>
        </a:xfrm>
      </xdr:grpSpPr>
      <xdr:sp macro="" textlink="">
        <xdr:nvSpPr>
          <xdr:cNvPr id="13" name="Rectangle 12">
            <a:extLst>
              <a:ext uri="{FF2B5EF4-FFF2-40B4-BE49-F238E27FC236}">
                <a16:creationId xmlns:a16="http://schemas.microsoft.com/office/drawing/2014/main" id="{00000000-0008-0000-0400-00000D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4" name="Line 6">
            <a:extLst>
              <a:ext uri="{FF2B5EF4-FFF2-40B4-BE49-F238E27FC236}">
                <a16:creationId xmlns:a16="http://schemas.microsoft.com/office/drawing/2014/main" id="{00000000-0008-0000-0400-00000E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5" name="Line 7">
            <a:extLst>
              <a:ext uri="{FF2B5EF4-FFF2-40B4-BE49-F238E27FC236}">
                <a16:creationId xmlns:a16="http://schemas.microsoft.com/office/drawing/2014/main" id="{00000000-0008-0000-0400-00000F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571500</xdr:colOff>
      <xdr:row>0</xdr:row>
      <xdr:rowOff>0</xdr:rowOff>
    </xdr:from>
    <xdr:to>
      <xdr:col>3</xdr:col>
      <xdr:colOff>534451</xdr:colOff>
      <xdr:row>1</xdr:row>
      <xdr:rowOff>88519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500-000009000000}"/>
            </a:ext>
          </a:extLst>
        </xdr:cNvPr>
        <xdr:cNvSpPr/>
      </xdr:nvSpPr>
      <xdr:spPr>
        <a:xfrm>
          <a:off x="1799167"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13</xdr:col>
      <xdr:colOff>771525</xdr:colOff>
      <xdr:row>0</xdr:row>
      <xdr:rowOff>47625</xdr:rowOff>
    </xdr:from>
    <xdr:to>
      <xdr:col>17</xdr:col>
      <xdr:colOff>462471</xdr:colOff>
      <xdr:row>1</xdr:row>
      <xdr:rowOff>128059</xdr:rowOff>
    </xdr:to>
    <xdr:grpSp>
      <xdr:nvGrpSpPr>
        <xdr:cNvPr id="10" name="Group 9">
          <a:extLst>
            <a:ext uri="{FF2B5EF4-FFF2-40B4-BE49-F238E27FC236}">
              <a16:creationId xmlns:a16="http://schemas.microsoft.com/office/drawing/2014/main" id="{00000000-0008-0000-0500-00000A000000}"/>
            </a:ext>
          </a:extLst>
        </xdr:cNvPr>
        <xdr:cNvGrpSpPr>
          <a:grpSpLocks/>
        </xdr:cNvGrpSpPr>
      </xdr:nvGrpSpPr>
      <xdr:grpSpPr bwMode="auto">
        <a:xfrm>
          <a:off x="13134975" y="47625"/>
          <a:ext cx="3729546" cy="251884"/>
          <a:chOff x="280" y="981"/>
          <a:chExt cx="2260" cy="152"/>
        </a:xfrm>
      </xdr:grpSpPr>
      <xdr:sp macro="" textlink="">
        <xdr:nvSpPr>
          <xdr:cNvPr id="13" name="Rectangle 12">
            <a:extLst>
              <a:ext uri="{FF2B5EF4-FFF2-40B4-BE49-F238E27FC236}">
                <a16:creationId xmlns:a16="http://schemas.microsoft.com/office/drawing/2014/main" id="{00000000-0008-0000-0500-00000D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4" name="Line 6">
            <a:extLst>
              <a:ext uri="{FF2B5EF4-FFF2-40B4-BE49-F238E27FC236}">
                <a16:creationId xmlns:a16="http://schemas.microsoft.com/office/drawing/2014/main" id="{00000000-0008-0000-0500-00000E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5" name="Line 7">
            <a:extLst>
              <a:ext uri="{FF2B5EF4-FFF2-40B4-BE49-F238E27FC236}">
                <a16:creationId xmlns:a16="http://schemas.microsoft.com/office/drawing/2014/main" id="{00000000-0008-0000-0500-00000F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550334</xdr:colOff>
      <xdr:row>0</xdr:row>
      <xdr:rowOff>0</xdr:rowOff>
    </xdr:from>
    <xdr:to>
      <xdr:col>3</xdr:col>
      <xdr:colOff>513285</xdr:colOff>
      <xdr:row>1</xdr:row>
      <xdr:rowOff>88519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600-000009000000}"/>
            </a:ext>
          </a:extLst>
        </xdr:cNvPr>
        <xdr:cNvSpPr/>
      </xdr:nvSpPr>
      <xdr:spPr>
        <a:xfrm>
          <a:off x="1778001"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13</xdr:col>
      <xdr:colOff>723900</xdr:colOff>
      <xdr:row>0</xdr:row>
      <xdr:rowOff>47625</xdr:rowOff>
    </xdr:from>
    <xdr:to>
      <xdr:col>17</xdr:col>
      <xdr:colOff>414846</xdr:colOff>
      <xdr:row>1</xdr:row>
      <xdr:rowOff>128059</xdr:rowOff>
    </xdr:to>
    <xdr:grpSp>
      <xdr:nvGrpSpPr>
        <xdr:cNvPr id="11" name="Group 10">
          <a:extLst>
            <a:ext uri="{FF2B5EF4-FFF2-40B4-BE49-F238E27FC236}">
              <a16:creationId xmlns:a16="http://schemas.microsoft.com/office/drawing/2014/main" id="{00000000-0008-0000-0600-00000B000000}"/>
            </a:ext>
          </a:extLst>
        </xdr:cNvPr>
        <xdr:cNvGrpSpPr>
          <a:grpSpLocks/>
        </xdr:cNvGrpSpPr>
      </xdr:nvGrpSpPr>
      <xdr:grpSpPr bwMode="auto">
        <a:xfrm>
          <a:off x="13087350" y="47625"/>
          <a:ext cx="3729546" cy="251884"/>
          <a:chOff x="280" y="981"/>
          <a:chExt cx="2260" cy="152"/>
        </a:xfrm>
      </xdr:grpSpPr>
      <xdr:sp macro="" textlink="">
        <xdr:nvSpPr>
          <xdr:cNvPr id="12" name="Rectangle 11">
            <a:extLst>
              <a:ext uri="{FF2B5EF4-FFF2-40B4-BE49-F238E27FC236}">
                <a16:creationId xmlns:a16="http://schemas.microsoft.com/office/drawing/2014/main" id="{00000000-0008-0000-0600-00000C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3" name="Line 6">
            <a:extLst>
              <a:ext uri="{FF2B5EF4-FFF2-40B4-BE49-F238E27FC236}">
                <a16:creationId xmlns:a16="http://schemas.microsoft.com/office/drawing/2014/main" id="{00000000-0008-0000-0600-00000D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4" name="Line 7">
            <a:extLst>
              <a:ext uri="{FF2B5EF4-FFF2-40B4-BE49-F238E27FC236}">
                <a16:creationId xmlns:a16="http://schemas.microsoft.com/office/drawing/2014/main" id="{00000000-0008-0000-0600-00000E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137160</xdr:colOff>
      <xdr:row>1</xdr:row>
      <xdr:rowOff>86402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0" y="0"/>
          <a:ext cx="746760" cy="26166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213360</xdr:colOff>
      <xdr:row>0</xdr:row>
      <xdr:rowOff>0</xdr:rowOff>
    </xdr:from>
    <xdr:to>
      <xdr:col>2</xdr:col>
      <xdr:colOff>285177</xdr:colOff>
      <xdr:row>1</xdr:row>
      <xdr:rowOff>86402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822960" y="0"/>
          <a:ext cx="681417" cy="26166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359834</xdr:colOff>
      <xdr:row>0</xdr:row>
      <xdr:rowOff>0</xdr:rowOff>
    </xdr:from>
    <xdr:to>
      <xdr:col>3</xdr:col>
      <xdr:colOff>322785</xdr:colOff>
      <xdr:row>1</xdr:row>
      <xdr:rowOff>88519</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1579034" y="0"/>
          <a:ext cx="641131" cy="263779"/>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4</xdr:col>
      <xdr:colOff>133350</xdr:colOff>
      <xdr:row>0</xdr:row>
      <xdr:rowOff>57150</xdr:rowOff>
    </xdr:from>
    <xdr:to>
      <xdr:col>8</xdr:col>
      <xdr:colOff>681546</xdr:colOff>
      <xdr:row>1</xdr:row>
      <xdr:rowOff>137584</xdr:rowOff>
    </xdr:to>
    <xdr:grpSp>
      <xdr:nvGrpSpPr>
        <xdr:cNvPr id="10" name="Group 9">
          <a:extLst>
            <a:ext uri="{FF2B5EF4-FFF2-40B4-BE49-F238E27FC236}">
              <a16:creationId xmlns:a16="http://schemas.microsoft.com/office/drawing/2014/main" id="{00000000-0008-0000-0700-00000A000000}"/>
            </a:ext>
          </a:extLst>
        </xdr:cNvPr>
        <xdr:cNvGrpSpPr>
          <a:grpSpLocks/>
        </xdr:cNvGrpSpPr>
      </xdr:nvGrpSpPr>
      <xdr:grpSpPr bwMode="auto">
        <a:xfrm>
          <a:off x="2895600" y="57150"/>
          <a:ext cx="3700971" cy="251884"/>
          <a:chOff x="280" y="981"/>
          <a:chExt cx="2260" cy="152"/>
        </a:xfrm>
      </xdr:grpSpPr>
      <xdr:sp macro="" textlink="">
        <xdr:nvSpPr>
          <xdr:cNvPr id="11" name="Rectangle 10">
            <a:extLst>
              <a:ext uri="{FF2B5EF4-FFF2-40B4-BE49-F238E27FC236}">
                <a16:creationId xmlns:a16="http://schemas.microsoft.com/office/drawing/2014/main" id="{00000000-0008-0000-0700-00000B000000}"/>
              </a:ext>
            </a:extLst>
          </xdr:cNvPr>
          <xdr:cNvSpPr>
            <a:spLocks noChangeArrowheads="1"/>
          </xdr:cNvSpPr>
        </xdr:nvSpPr>
        <xdr:spPr bwMode="gray">
          <a:xfrm>
            <a:off x="280" y="1012"/>
            <a:ext cx="2260"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English language</a:t>
            </a:r>
            <a:r>
              <a:rPr lang="en-US" sz="1100" i="1" baseline="0"/>
              <a:t> delivery</a:t>
            </a:r>
            <a:endParaRPr lang="en-US" sz="1100" i="1"/>
          </a:p>
        </xdr:txBody>
      </xdr:sp>
      <xdr:sp macro="" textlink="">
        <xdr:nvSpPr>
          <xdr:cNvPr id="12" name="Line 6">
            <a:extLst>
              <a:ext uri="{FF2B5EF4-FFF2-40B4-BE49-F238E27FC236}">
                <a16:creationId xmlns:a16="http://schemas.microsoft.com/office/drawing/2014/main" id="{00000000-0008-0000-0700-00000C000000}"/>
              </a:ext>
            </a:extLst>
          </xdr:cNvPr>
          <xdr:cNvSpPr>
            <a:spLocks noChangeShapeType="1"/>
          </xdr:cNvSpPr>
        </xdr:nvSpPr>
        <xdr:spPr bwMode="gray">
          <a:xfrm>
            <a:off x="830" y="981"/>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gray">
          <a:xfrm>
            <a:off x="830" y="1133"/>
            <a:ext cx="1101"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42333</xdr:colOff>
      <xdr:row>6</xdr:row>
      <xdr:rowOff>51857</xdr:rowOff>
    </xdr:from>
    <xdr:to>
      <xdr:col>18</xdr:col>
      <xdr:colOff>338666</xdr:colOff>
      <xdr:row>22</xdr:row>
      <xdr:rowOff>85724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xdr:col>
      <xdr:colOff>575310</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800-000006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529167</xdr:colOff>
      <xdr:row>0</xdr:row>
      <xdr:rowOff>0</xdr:rowOff>
    </xdr:from>
    <xdr:to>
      <xdr:col>3</xdr:col>
      <xdr:colOff>492118</xdr:colOff>
      <xdr:row>1</xdr:row>
      <xdr:rowOff>88519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00000000-0008-0000-0800-000007000000}"/>
            </a:ext>
          </a:extLst>
        </xdr:cNvPr>
        <xdr:cNvSpPr/>
      </xdr:nvSpPr>
      <xdr:spPr>
        <a:xfrm>
          <a:off x="1756834" y="0"/>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14</xdr:col>
      <xdr:colOff>0</xdr:colOff>
      <xdr:row>4</xdr:row>
      <xdr:rowOff>38100</xdr:rowOff>
    </xdr:from>
    <xdr:to>
      <xdr:col>19</xdr:col>
      <xdr:colOff>71946</xdr:colOff>
      <xdr:row>5</xdr:row>
      <xdr:rowOff>128059</xdr:rowOff>
    </xdr:to>
    <xdr:grpSp>
      <xdr:nvGrpSpPr>
        <xdr:cNvPr id="8" name="Group 7">
          <a:extLst>
            <a:ext uri="{FF2B5EF4-FFF2-40B4-BE49-F238E27FC236}">
              <a16:creationId xmlns:a16="http://schemas.microsoft.com/office/drawing/2014/main" id="{00000000-0008-0000-0800-000008000000}"/>
            </a:ext>
          </a:extLst>
        </xdr:cNvPr>
        <xdr:cNvGrpSpPr>
          <a:grpSpLocks/>
        </xdr:cNvGrpSpPr>
      </xdr:nvGrpSpPr>
      <xdr:grpSpPr bwMode="auto">
        <a:xfrm>
          <a:off x="11391900" y="1057275"/>
          <a:ext cx="3729546" cy="251884"/>
          <a:chOff x="280" y="981"/>
          <a:chExt cx="2260" cy="152"/>
        </a:xfrm>
      </xdr:grpSpPr>
      <xdr:sp macro="" textlink="">
        <xdr:nvSpPr>
          <xdr:cNvPr id="9" name="Rectangle 8">
            <a:extLst>
              <a:ext uri="{FF2B5EF4-FFF2-40B4-BE49-F238E27FC236}">
                <a16:creationId xmlns:a16="http://schemas.microsoft.com/office/drawing/2014/main" id="{00000000-0008-0000-0800-000009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10" name="Line 6">
            <a:extLst>
              <a:ext uri="{FF2B5EF4-FFF2-40B4-BE49-F238E27FC236}">
                <a16:creationId xmlns:a16="http://schemas.microsoft.com/office/drawing/2014/main" id="{00000000-0008-0000-0800-00000A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1" name="Line 7">
            <a:extLst>
              <a:ext uri="{FF2B5EF4-FFF2-40B4-BE49-F238E27FC236}">
                <a16:creationId xmlns:a16="http://schemas.microsoft.com/office/drawing/2014/main" id="{00000000-0008-0000-0800-00000B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0" y="0"/>
          <a:ext cx="818727" cy="255735"/>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892238" y="0"/>
          <a:ext cx="818726" cy="255735"/>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571500</xdr:colOff>
      <xdr:row>0</xdr:row>
      <xdr:rowOff>10585</xdr:rowOff>
    </xdr:from>
    <xdr:to>
      <xdr:col>3</xdr:col>
      <xdr:colOff>534451</xdr:colOff>
      <xdr:row>1</xdr:row>
      <xdr:rowOff>99104</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900-000006000000}"/>
            </a:ext>
          </a:extLst>
        </xdr:cNvPr>
        <xdr:cNvSpPr/>
      </xdr:nvSpPr>
      <xdr:spPr>
        <a:xfrm>
          <a:off x="1799167" y="10585"/>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8</xdr:col>
      <xdr:colOff>638175</xdr:colOff>
      <xdr:row>0</xdr:row>
      <xdr:rowOff>57150</xdr:rowOff>
    </xdr:from>
    <xdr:to>
      <xdr:col>13</xdr:col>
      <xdr:colOff>424371</xdr:colOff>
      <xdr:row>1</xdr:row>
      <xdr:rowOff>137584</xdr:rowOff>
    </xdr:to>
    <xdr:grpSp>
      <xdr:nvGrpSpPr>
        <xdr:cNvPr id="7" name="Group 6">
          <a:extLst>
            <a:ext uri="{FF2B5EF4-FFF2-40B4-BE49-F238E27FC236}">
              <a16:creationId xmlns:a16="http://schemas.microsoft.com/office/drawing/2014/main" id="{00000000-0008-0000-0900-000007000000}"/>
            </a:ext>
          </a:extLst>
        </xdr:cNvPr>
        <xdr:cNvGrpSpPr>
          <a:grpSpLocks/>
        </xdr:cNvGrpSpPr>
      </xdr:nvGrpSpPr>
      <xdr:grpSpPr bwMode="auto">
        <a:xfrm>
          <a:off x="6943725" y="57150"/>
          <a:ext cx="3729546" cy="251884"/>
          <a:chOff x="280" y="981"/>
          <a:chExt cx="2260" cy="152"/>
        </a:xfrm>
      </xdr:grpSpPr>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9" name="Line 6">
            <a:extLst>
              <a:ext uri="{FF2B5EF4-FFF2-40B4-BE49-F238E27FC236}">
                <a16:creationId xmlns:a16="http://schemas.microsoft.com/office/drawing/2014/main" id="{00000000-0008-0000-0900-000009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10" name="Line 7">
            <a:extLst>
              <a:ext uri="{FF2B5EF4-FFF2-40B4-BE49-F238E27FC236}">
                <a16:creationId xmlns:a16="http://schemas.microsoft.com/office/drawing/2014/main" id="{00000000-0008-0000-0900-00000A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575310</xdr:colOff>
      <xdr:row>1</xdr:row>
      <xdr:rowOff>86402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0" y="0"/>
          <a:ext cx="822960" cy="257852"/>
        </a:xfrm>
        <a:prstGeom prst="rect">
          <a:avLst/>
        </a:prstGeom>
        <a:solidFill>
          <a:srgbClr val="C00000"/>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900" b="1">
              <a:latin typeface="Arial" panose="020B0604020202020204" pitchFamily="34" charset="0"/>
              <a:cs typeface="Arial" panose="020B0604020202020204" pitchFamily="34" charset="0"/>
            </a:rPr>
            <a:t>TOC</a:t>
          </a:r>
        </a:p>
      </xdr:txBody>
    </xdr:sp>
    <xdr:clientData/>
  </xdr:twoCellAnchor>
  <xdr:twoCellAnchor>
    <xdr:from>
      <xdr:col>1</xdr:col>
      <xdr:colOff>648821</xdr:colOff>
      <xdr:row>0</xdr:row>
      <xdr:rowOff>0</xdr:rowOff>
    </xdr:from>
    <xdr:to>
      <xdr:col>2</xdr:col>
      <xdr:colOff>483297</xdr:colOff>
      <xdr:row>1</xdr:row>
      <xdr:rowOff>86402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896471" y="0"/>
          <a:ext cx="815551" cy="257852"/>
        </a:xfrm>
        <a:prstGeom prst="rect">
          <a:avLst/>
        </a:prstGeom>
        <a:solidFill>
          <a:schemeClr val="bg2"/>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DEFINITIONS</a:t>
          </a:r>
        </a:p>
      </xdr:txBody>
    </xdr:sp>
    <xdr:clientData/>
  </xdr:twoCellAnchor>
  <xdr:twoCellAnchor>
    <xdr:from>
      <xdr:col>2</xdr:col>
      <xdr:colOff>550333</xdr:colOff>
      <xdr:row>0</xdr:row>
      <xdr:rowOff>10583</xdr:rowOff>
    </xdr:from>
    <xdr:to>
      <xdr:col>3</xdr:col>
      <xdr:colOff>513284</xdr:colOff>
      <xdr:row>1</xdr:row>
      <xdr:rowOff>99102</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1778000" y="10583"/>
          <a:ext cx="947201" cy="257852"/>
        </a:xfrm>
        <a:prstGeom prst="rect">
          <a:avLst/>
        </a:prstGeom>
        <a:solidFill>
          <a:schemeClr val="bg1">
            <a:lumMod val="65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lIns="45720" rIns="45720" rtlCol="0" anchor="ctr"/>
        <a:lstStyle/>
        <a:p>
          <a:pPr algn="ctr"/>
          <a:r>
            <a:rPr lang="en-US" sz="700" b="1">
              <a:latin typeface="Arial" panose="020B0604020202020204" pitchFamily="34" charset="0"/>
              <a:cs typeface="Arial" panose="020B0604020202020204" pitchFamily="34" charset="0"/>
            </a:rPr>
            <a:t>DATA DOWNLOAD</a:t>
          </a:r>
        </a:p>
      </xdr:txBody>
    </xdr:sp>
    <xdr:clientData/>
  </xdr:twoCellAnchor>
  <xdr:twoCellAnchor>
    <xdr:from>
      <xdr:col>8</xdr:col>
      <xdr:colOff>609600</xdr:colOff>
      <xdr:row>0</xdr:row>
      <xdr:rowOff>47625</xdr:rowOff>
    </xdr:from>
    <xdr:to>
      <xdr:col>13</xdr:col>
      <xdr:colOff>395796</xdr:colOff>
      <xdr:row>1</xdr:row>
      <xdr:rowOff>128059</xdr:rowOff>
    </xdr:to>
    <xdr:grpSp>
      <xdr:nvGrpSpPr>
        <xdr:cNvPr id="6" name="Group 5">
          <a:extLst>
            <a:ext uri="{FF2B5EF4-FFF2-40B4-BE49-F238E27FC236}">
              <a16:creationId xmlns:a16="http://schemas.microsoft.com/office/drawing/2014/main" id="{00000000-0008-0000-0A00-000006000000}"/>
            </a:ext>
          </a:extLst>
        </xdr:cNvPr>
        <xdr:cNvGrpSpPr>
          <a:grpSpLocks/>
        </xdr:cNvGrpSpPr>
      </xdr:nvGrpSpPr>
      <xdr:grpSpPr bwMode="auto">
        <a:xfrm>
          <a:off x="6915150" y="47625"/>
          <a:ext cx="3729546" cy="251884"/>
          <a:chOff x="280" y="981"/>
          <a:chExt cx="2260" cy="152"/>
        </a:xfrm>
      </xdr:grpSpPr>
      <xdr:sp macro="" textlink="">
        <xdr:nvSpPr>
          <xdr:cNvPr id="7" name="Rectangle 6">
            <a:extLst>
              <a:ext uri="{FF2B5EF4-FFF2-40B4-BE49-F238E27FC236}">
                <a16:creationId xmlns:a16="http://schemas.microsoft.com/office/drawing/2014/main" id="{00000000-0008-0000-0A00-000007000000}"/>
              </a:ext>
            </a:extLst>
          </xdr:cNvPr>
          <xdr:cNvSpPr>
            <a:spLocks noChangeArrowheads="1"/>
          </xdr:cNvSpPr>
        </xdr:nvSpPr>
        <xdr:spPr bwMode="gray">
          <a:xfrm>
            <a:off x="280" y="1013"/>
            <a:ext cx="2260" cy="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pPr algn="ctr">
              <a:buClr>
                <a:schemeClr val="folHlink"/>
              </a:buClr>
            </a:pPr>
            <a:r>
              <a:rPr lang="en-US" sz="1100" i="1"/>
              <a:t>Market Average; English language</a:t>
            </a:r>
            <a:r>
              <a:rPr lang="en-US" sz="1100" i="1" baseline="0"/>
              <a:t> delivery</a:t>
            </a:r>
            <a:endParaRPr lang="en-US" sz="1100" i="1"/>
          </a:p>
        </xdr:txBody>
      </xdr:sp>
      <xdr:sp macro="" textlink="">
        <xdr:nvSpPr>
          <xdr:cNvPr id="8" name="Line 6">
            <a:extLst>
              <a:ext uri="{FF2B5EF4-FFF2-40B4-BE49-F238E27FC236}">
                <a16:creationId xmlns:a16="http://schemas.microsoft.com/office/drawing/2014/main" id="{00000000-0008-0000-0A00-000008000000}"/>
              </a:ext>
            </a:extLst>
          </xdr:cNvPr>
          <xdr:cNvSpPr>
            <a:spLocks noChangeShapeType="1"/>
          </xdr:cNvSpPr>
        </xdr:nvSpPr>
        <xdr:spPr bwMode="gray">
          <a:xfrm>
            <a:off x="457" y="981"/>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sp macro="" textlink="">
        <xdr:nvSpPr>
          <xdr:cNvPr id="9" name="Line 7">
            <a:extLst>
              <a:ext uri="{FF2B5EF4-FFF2-40B4-BE49-F238E27FC236}">
                <a16:creationId xmlns:a16="http://schemas.microsoft.com/office/drawing/2014/main" id="{00000000-0008-0000-0A00-000009000000}"/>
              </a:ext>
            </a:extLst>
          </xdr:cNvPr>
          <xdr:cNvSpPr>
            <a:spLocks noChangeShapeType="1"/>
          </xdr:cNvSpPr>
        </xdr:nvSpPr>
        <xdr:spPr bwMode="gray">
          <a:xfrm>
            <a:off x="457" y="1133"/>
            <a:ext cx="1773" cy="0"/>
          </a:xfrm>
          <a:prstGeom prst="line">
            <a:avLst/>
          </a:prstGeom>
          <a:noFill/>
          <a:ln w="12700">
            <a:solidFill>
              <a:schemeClr val="tx1"/>
            </a:solidFill>
            <a:round/>
            <a:headEnd/>
            <a:tailEnd/>
          </a:ln>
          <a:extLst>
            <a:ext uri="{909E8E84-426E-40DD-AFC4-6F175D3DCCD1}">
              <a14:hiddenFill xmlns:a14="http://schemas.microsoft.com/office/drawing/2010/main">
                <a:noFill/>
              </a14:hiddenFill>
            </a:ext>
          </a:extLst>
        </xdr:spPr>
        <xdr:txBody>
          <a:bodyPr wrap="square" lIns="92075" tIns="46038" rIns="92075" bIns="46038" anchor="ctr">
            <a:spAutoFit/>
          </a:bodyPr>
          <a:lstStyle>
            <a:defPPr>
              <a:defRPr lang="en-US"/>
            </a:defPPr>
            <a:lvl1pPr algn="l" rtl="0" fontAlgn="base">
              <a:spcBef>
                <a:spcPct val="0"/>
              </a:spcBef>
              <a:spcAft>
                <a:spcPct val="0"/>
              </a:spcAft>
              <a:defRPr sz="1600" kern="1200">
                <a:solidFill>
                  <a:schemeClr val="tx1"/>
                </a:solidFill>
                <a:latin typeface="Arial" charset="0"/>
                <a:ea typeface="+mn-ea"/>
                <a:cs typeface="Arial" charset="0"/>
              </a:defRPr>
            </a:lvl1pPr>
            <a:lvl2pPr marL="457200" algn="l" rtl="0" fontAlgn="base">
              <a:spcBef>
                <a:spcPct val="0"/>
              </a:spcBef>
              <a:spcAft>
                <a:spcPct val="0"/>
              </a:spcAft>
              <a:defRPr sz="1600" kern="1200">
                <a:solidFill>
                  <a:schemeClr val="tx1"/>
                </a:solidFill>
                <a:latin typeface="Arial" charset="0"/>
                <a:ea typeface="+mn-ea"/>
                <a:cs typeface="Arial" charset="0"/>
              </a:defRPr>
            </a:lvl2pPr>
            <a:lvl3pPr marL="914400" algn="l" rtl="0" fontAlgn="base">
              <a:spcBef>
                <a:spcPct val="0"/>
              </a:spcBef>
              <a:spcAft>
                <a:spcPct val="0"/>
              </a:spcAft>
              <a:defRPr sz="1600" kern="1200">
                <a:solidFill>
                  <a:schemeClr val="tx1"/>
                </a:solidFill>
                <a:latin typeface="Arial" charset="0"/>
                <a:ea typeface="+mn-ea"/>
                <a:cs typeface="Arial" charset="0"/>
              </a:defRPr>
            </a:lvl3pPr>
            <a:lvl4pPr marL="1371600" algn="l" rtl="0" fontAlgn="base">
              <a:spcBef>
                <a:spcPct val="0"/>
              </a:spcBef>
              <a:spcAft>
                <a:spcPct val="0"/>
              </a:spcAft>
              <a:defRPr sz="1600" kern="1200">
                <a:solidFill>
                  <a:schemeClr val="tx1"/>
                </a:solidFill>
                <a:latin typeface="Arial" charset="0"/>
                <a:ea typeface="+mn-ea"/>
                <a:cs typeface="Arial" charset="0"/>
              </a:defRPr>
            </a:lvl4pPr>
            <a:lvl5pPr marL="1828800" algn="l" rtl="0" fontAlgn="base">
              <a:spcBef>
                <a:spcPct val="0"/>
              </a:spcBef>
              <a:spcAft>
                <a:spcPct val="0"/>
              </a:spcAft>
              <a:defRPr sz="1600" kern="1200">
                <a:solidFill>
                  <a:schemeClr val="tx1"/>
                </a:solidFill>
                <a:latin typeface="Arial" charset="0"/>
                <a:ea typeface="+mn-ea"/>
                <a:cs typeface="Arial" charset="0"/>
              </a:defRPr>
            </a:lvl5pPr>
            <a:lvl6pPr marL="2286000" algn="l" defTabSz="914400" rtl="0" eaLnBrk="1" latinLnBrk="0" hangingPunct="1">
              <a:defRPr sz="1600" kern="1200">
                <a:solidFill>
                  <a:schemeClr val="tx1"/>
                </a:solidFill>
                <a:latin typeface="Arial" charset="0"/>
                <a:ea typeface="+mn-ea"/>
                <a:cs typeface="Arial" charset="0"/>
              </a:defRPr>
            </a:lvl6pPr>
            <a:lvl7pPr marL="2743200" algn="l" defTabSz="914400" rtl="0" eaLnBrk="1" latinLnBrk="0" hangingPunct="1">
              <a:defRPr sz="1600" kern="1200">
                <a:solidFill>
                  <a:schemeClr val="tx1"/>
                </a:solidFill>
                <a:latin typeface="Arial" charset="0"/>
                <a:ea typeface="+mn-ea"/>
                <a:cs typeface="Arial" charset="0"/>
              </a:defRPr>
            </a:lvl7pPr>
            <a:lvl8pPr marL="3200400" algn="l" defTabSz="914400" rtl="0" eaLnBrk="1" latinLnBrk="0" hangingPunct="1">
              <a:defRPr sz="1600" kern="1200">
                <a:solidFill>
                  <a:schemeClr val="tx1"/>
                </a:solidFill>
                <a:latin typeface="Arial" charset="0"/>
                <a:ea typeface="+mn-ea"/>
                <a:cs typeface="Arial" charset="0"/>
              </a:defRPr>
            </a:lvl8pPr>
            <a:lvl9pPr marL="3657600" algn="l" defTabSz="914400" rtl="0" eaLnBrk="1" latinLnBrk="0" hangingPunct="1">
              <a:defRPr sz="1600" kern="1200">
                <a:solidFill>
                  <a:schemeClr val="tx1"/>
                </a:solidFill>
                <a:latin typeface="Arial" charset="0"/>
                <a:ea typeface="+mn-ea"/>
                <a:cs typeface="Arial" charset="0"/>
              </a:defRPr>
            </a:lvl9pPr>
          </a:lstStyle>
          <a:p>
            <a:endParaRPr 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rgi.verma/Desktop/Projects/Location%20database/Forecast%20IT%20Services,%202008-2015,%202Q11%20Update_Gartner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cuments%20and%20Settings\spaul\My%20Documents\Global%20Sourcing\LO\Tracking%20sheets\2010\Q1\Market%20Activity\Asia%20Market%20Activity_Q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spaul\My%20Documents\Global%20Sourcing\LO\Tracking%20sheets\2010\Q1\Market%20Activity\Latin%20America%20(Q1-10)_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spaul\My%20Documents\Global%20Sourcing\LO\Tracking%20sheets\2009\Q4-09\Easter%20Europe%20(Q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aahluwalia\Documents\Location%20Optimization\LO%20Regional%20tracking\Templates\Market%20Movements%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spaul\My%20Documents\Global%20Sourcing\LO\Tracking%20sheets\2010\Q1\Market%20Activity\Easter%20Europe%20(Q1-10)_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ervice Segment"/>
      <sheetName val="Geography"/>
      <sheetName val="Platform"/>
      <sheetName val="Additional Countries"/>
      <sheetName val="Pivot_Table"/>
      <sheetName val="Data_Structure"/>
      <sheetName val="Exchange_Rates"/>
      <sheetName val="Pivot_Table_Tips"/>
      <sheetName val="HelperData"/>
      <sheetName val="Currencies"/>
      <sheetName val="CountryData"/>
    </sheetNames>
    <sheetDataSet>
      <sheetData sheetId="0"/>
      <sheetData sheetId="1"/>
      <sheetData sheetId="2"/>
      <sheetData sheetId="3"/>
      <sheetData sheetId="4"/>
      <sheetData sheetId="5"/>
      <sheetData sheetId="6"/>
      <sheetData sheetId="7"/>
      <sheetData sheetId="8"/>
      <sheetData sheetId="9"/>
      <sheetData sheetId="10">
        <row r="1">
          <cell r="E1">
            <v>2008</v>
          </cell>
        </row>
        <row r="2">
          <cell r="E2" t="str">
            <v>2015</v>
          </cell>
        </row>
        <row r="3">
          <cell r="E3" t="str">
            <v>2Q11</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aster Sheet-Stock"/>
      <sheetName val="Master sheet-Movements-2008 "/>
      <sheetName val="Master sheet-Movements-2009"/>
      <sheetName val="Drop down lists"/>
      <sheetName val="Master sheet-Movements-2010"/>
      <sheetName val="Risks and Opportunities"/>
      <sheetName val="City Tier"/>
      <sheetName val="Drop down"/>
      <sheetName val="Forbes 2000 captives"/>
      <sheetName val="Global Suppliers"/>
      <sheetName val="Investment Agencies"/>
      <sheetName val="Metric Details"/>
      <sheetName val="Asia sources"/>
    </sheetNames>
    <sheetDataSet>
      <sheetData sheetId="0"/>
      <sheetData sheetId="1"/>
      <sheetData sheetId="2"/>
      <sheetData sheetId="3"/>
      <sheetData sheetId="4">
        <row r="3">
          <cell r="C3" t="str">
            <v>Global Supplier</v>
          </cell>
          <cell r="E3" t="str">
            <v>North America</v>
          </cell>
          <cell r="I3" t="str">
            <v>Global</v>
          </cell>
          <cell r="K3" t="str">
            <v>Mono-lingual</v>
          </cell>
          <cell r="M3" t="str">
            <v>Established</v>
          </cell>
          <cell r="Q3" t="str">
            <v>Tier I</v>
          </cell>
        </row>
        <row r="4">
          <cell r="C4" t="str">
            <v xml:space="preserve">Other Supplier </v>
          </cell>
          <cell r="E4" t="str">
            <v>Latin America</v>
          </cell>
          <cell r="I4" t="str">
            <v>North America</v>
          </cell>
          <cell r="K4" t="str">
            <v>Multi-lingual</v>
          </cell>
          <cell r="M4" t="str">
            <v>Plans to open</v>
          </cell>
          <cell r="Q4" t="str">
            <v>Tier II</v>
          </cell>
        </row>
        <row r="5">
          <cell r="C5" t="str">
            <v>F2000 Captive</v>
          </cell>
          <cell r="E5" t="str">
            <v>CEE</v>
          </cell>
          <cell r="I5" t="str">
            <v>Latin America</v>
          </cell>
          <cell r="K5" t="str">
            <v>NA</v>
          </cell>
          <cell r="M5" t="str">
            <v>Expands</v>
          </cell>
        </row>
        <row r="6">
          <cell r="C6" t="str">
            <v>Other Captive</v>
          </cell>
          <cell r="E6" t="str">
            <v>Western Europe</v>
          </cell>
          <cell r="I6" t="str">
            <v>Europe</v>
          </cell>
          <cell r="M6" t="str">
            <v>Plans to expand</v>
          </cell>
        </row>
        <row r="7">
          <cell r="C7" t="str">
            <v>NA</v>
          </cell>
          <cell r="E7" t="str">
            <v>APAC</v>
          </cell>
          <cell r="I7" t="str">
            <v>APAC</v>
          </cell>
          <cell r="M7" t="str">
            <v>Closes</v>
          </cell>
        </row>
        <row r="8">
          <cell r="E8" t="str">
            <v>Others</v>
          </cell>
          <cell r="I8" t="str">
            <v>Others</v>
          </cell>
          <cell r="M8" t="str">
            <v>Scales Down</v>
          </cell>
        </row>
        <row r="9">
          <cell r="I9" t="str">
            <v>NA</v>
          </cell>
        </row>
        <row r="12">
          <cell r="M12" t="str">
            <v>Risks-Political/economic</v>
          </cell>
        </row>
        <row r="13">
          <cell r="M13" t="str">
            <v xml:space="preserve">Investment Incentives </v>
          </cell>
        </row>
        <row r="14">
          <cell r="M14" t="str">
            <v>Infrastructure</v>
          </cell>
        </row>
        <row r="15">
          <cell r="M15" t="str">
            <v>Training/Education</v>
          </cell>
        </row>
        <row r="16">
          <cell r="M16" t="str">
            <v>Stability/Crime/Corruption</v>
          </cell>
        </row>
        <row r="17">
          <cell r="M17" t="str">
            <v>Other</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aster Sheet-Stock"/>
      <sheetName val="Master sheet-Movements, 2008 "/>
      <sheetName val="Master sheet-Movements, 2009"/>
      <sheetName val="Master sheet-Movements, 2010"/>
      <sheetName val="Risks and Opportunities"/>
      <sheetName val="Risk and Opp Q2 2009"/>
      <sheetName val="Risks and Opportunities, 2010"/>
      <sheetName val="Drop down lists"/>
      <sheetName val="Investment Agencies"/>
      <sheetName val="Metric details"/>
      <sheetName val="City Tier"/>
      <sheetName val="Forbes 2000 captives"/>
      <sheetName val="Global Suppliers"/>
      <sheetName val="Suppliers"/>
    </sheetNames>
    <sheetDataSet>
      <sheetData sheetId="0"/>
      <sheetData sheetId="1"/>
      <sheetData sheetId="2"/>
      <sheetData sheetId="3"/>
      <sheetData sheetId="4"/>
      <sheetData sheetId="5"/>
      <sheetData sheetId="6"/>
      <sheetData sheetId="7"/>
      <sheetData sheetId="8">
        <row r="3">
          <cell r="C3" t="str">
            <v>Global Supplier</v>
          </cell>
        </row>
        <row r="4">
          <cell r="C4" t="str">
            <v xml:space="preserve">Other Supplier </v>
          </cell>
        </row>
        <row r="5">
          <cell r="C5" t="str">
            <v>F2000 Captive</v>
          </cell>
        </row>
        <row r="6">
          <cell r="C6" t="str">
            <v>Other Captive</v>
          </cell>
        </row>
        <row r="7">
          <cell r="C7" t="str">
            <v>Offshore supplier</v>
          </cell>
        </row>
        <row r="18">
          <cell r="K18">
            <v>0</v>
          </cell>
        </row>
        <row r="19">
          <cell r="K19">
            <v>1</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aster Sheet-Stock"/>
      <sheetName val="Master sheet-Movements, 2008 "/>
      <sheetName val="Master sheet-Movements, 2009"/>
      <sheetName val="Risks and Opportunities"/>
      <sheetName val="Drop down lists"/>
      <sheetName val="Forbes 2000 captives"/>
      <sheetName val="Global Suppliers"/>
    </sheetNames>
    <sheetDataSet>
      <sheetData sheetId="0" refreshError="1"/>
      <sheetData sheetId="1" refreshError="1"/>
      <sheetData sheetId="2" refreshError="1"/>
      <sheetData sheetId="3" refreshError="1"/>
      <sheetData sheetId="4" refreshError="1"/>
      <sheetData sheetId="5">
        <row r="3">
          <cell r="C3" t="str">
            <v>Global Supplier</v>
          </cell>
        </row>
        <row r="11">
          <cell r="M11" t="str">
            <v>Topics</v>
          </cell>
        </row>
        <row r="12">
          <cell r="M12" t="str">
            <v>Risks-Political/economic</v>
          </cell>
        </row>
        <row r="13">
          <cell r="M13" t="str">
            <v xml:space="preserve">Investment Incentives </v>
          </cell>
          <cell r="O13" t="str">
            <v>High</v>
          </cell>
          <cell r="Q13" t="str">
            <v>Government agency</v>
          </cell>
        </row>
        <row r="14">
          <cell r="M14" t="str">
            <v>Infrastructure</v>
          </cell>
          <cell r="O14" t="str">
            <v>Medium</v>
          </cell>
          <cell r="Q14" t="str">
            <v>Private Player</v>
          </cell>
        </row>
        <row r="15">
          <cell r="M15" t="str">
            <v>Training/Education</v>
          </cell>
          <cell r="O15" t="str">
            <v>Low</v>
          </cell>
          <cell r="Q15" t="str">
            <v>External Agency</v>
          </cell>
        </row>
        <row r="16">
          <cell r="M16" t="str">
            <v>Stability/Crime/Corruption</v>
          </cell>
        </row>
        <row r="17">
          <cell r="M17" t="str">
            <v>Other</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Drop down lists"/>
      <sheetName val="Sheet3"/>
    </sheetNames>
    <sheetDataSet>
      <sheetData sheetId="0" refreshError="1"/>
      <sheetData sheetId="1">
        <row r="4">
          <cell r="H4" t="str">
            <v>Mono-lingual</v>
          </cell>
        </row>
        <row r="5">
          <cell r="H5" t="str">
            <v>Bi-lingual</v>
          </cell>
        </row>
        <row r="6">
          <cell r="H6" t="str">
            <v>Multi-lingual</v>
          </cell>
        </row>
        <row r="7">
          <cell r="H7" t="str">
            <v>NA</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Master Sheet-Stock"/>
      <sheetName val="Master sheet-Movements, 2008 "/>
      <sheetName val="Master sheet-Movements, 2009"/>
      <sheetName val="Master sheet-Movements, 2010"/>
      <sheetName val="Risks and Opportunities"/>
      <sheetName val="Drop down lists"/>
      <sheetName val="Risks and Opportunities, 2010"/>
      <sheetName val="Forbes 2000 captives"/>
      <sheetName val="Global Suppliers"/>
    </sheetNames>
    <sheetDataSet>
      <sheetData sheetId="0"/>
      <sheetData sheetId="1"/>
      <sheetData sheetId="2"/>
      <sheetData sheetId="3"/>
      <sheetData sheetId="4"/>
      <sheetData sheetId="5"/>
      <sheetData sheetId="6">
        <row r="3">
          <cell r="C3" t="str">
            <v>Global Supplier</v>
          </cell>
          <cell r="O3" t="str">
            <v>Q1</v>
          </cell>
          <cell r="S3" t="str">
            <v>Y</v>
          </cell>
        </row>
        <row r="4">
          <cell r="O4" t="str">
            <v>Q2</v>
          </cell>
          <cell r="S4" t="str">
            <v>N</v>
          </cell>
        </row>
        <row r="5">
          <cell r="O5" t="str">
            <v>Q3</v>
          </cell>
        </row>
        <row r="6">
          <cell r="O6" t="str">
            <v>Q4</v>
          </cell>
        </row>
        <row r="18">
          <cell r="I18" t="str">
            <v>Established</v>
          </cell>
        </row>
        <row r="19">
          <cell r="I19" t="str">
            <v>Expands</v>
          </cell>
        </row>
        <row r="20">
          <cell r="I20" t="str">
            <v>Closes</v>
          </cell>
        </row>
        <row r="21">
          <cell r="I21" t="str">
            <v>Scales Down</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r:id="rId1" refreshedBy="Verma, Gargi" refreshedDate="42730.712860416665" createdVersion="5" refreshedVersion="6" minRefreshableVersion="3" recordCount="28">
  <cacheSource type="worksheet">
    <worksheetSource ref="D7:I35" sheet="Attrition rate info"/>
  </cacheSource>
  <cacheFields count="6">
    <cacheField name="Region" numFmtId="171">
      <sharedItems count="5">
        <s v="Asia-Pacific"/>
        <s v="Latin America"/>
        <s v="Europe" u="1"/>
        <s v="Africa" u="1"/>
        <s v="North America" u="1"/>
      </sharedItems>
    </cacheField>
    <cacheField name="Country" numFmtId="171">
      <sharedItems count="20">
        <s v="India"/>
        <s v="Philippines"/>
        <s v="Mexico"/>
        <s v="UK" u="1"/>
        <s v="Guatemala" u="1"/>
        <s v="Vietnam" u="1"/>
        <s v="Ireland" u="1"/>
        <s v="US" u="1"/>
        <s v="China" u="1"/>
        <s v="South Africa" u="1"/>
        <s v="Malaysia" u="1"/>
        <s v="Sri Lanka" u="1"/>
        <s v="Brazil" u="1"/>
        <s v="Poland" u="1"/>
        <s v="El Salvador" u="1"/>
        <s v="Australia" u="1"/>
        <s v="Egypt" u="1"/>
        <s v="Czech Republic" u="1"/>
        <s v="Slovakia" u="1"/>
        <s v="Japan" u="1"/>
      </sharedItems>
    </cacheField>
    <cacheField name="Country code (2 digITO)" numFmtId="171">
      <sharedItems containsNonDate="0" containsString="0" containsBlank="1"/>
    </cacheField>
    <cacheField name="City" numFmtId="171">
      <sharedItems count="31">
        <s v="Chennai"/>
        <s v="Gurgaon"/>
        <s v="Hyderabad"/>
        <s v="Pune"/>
        <s v="Bangalore"/>
        <s v="Metro Manila"/>
        <s v="Guadalajara"/>
        <s v="Wroclaw" u="1"/>
        <s v="Prague" u="1"/>
        <s v="Colombo" u="1"/>
        <s v="Delhi/NCR" u="1"/>
        <s v="Krakow" u="1"/>
        <s v="Queretaro" u="1"/>
        <s v="Kuala Lumpur" u="1"/>
        <s v="Dublin" u="1"/>
        <s v="Melbourne" u="1"/>
        <s v="Rio de Janeiro" u="1"/>
        <s v="Scranton" u="1"/>
        <s v="San Salvador" u="1"/>
        <s v="Guatemala City" u="1"/>
        <s v="Tampa" u="1"/>
        <s v="Jaipur" u="1"/>
        <s v="Cebu" u="1"/>
        <s v="Bratislava" u="1"/>
        <s v="Tokyo" u="1"/>
        <s v="Chengdu" u="1"/>
        <s v="Dalian" u="1"/>
        <s v="London" u="1"/>
        <s v="Johannesburg" u="1"/>
        <s v="Ho Chi Minh City" u="1"/>
        <s v="Cairo" u="1"/>
      </sharedItems>
    </cacheField>
    <cacheField name="Function" numFmtId="171">
      <sharedItems count="5">
        <s v="CC"/>
        <s v="ITO"/>
        <s v="KPO"/>
        <s v="BPO"/>
        <s v="Insurance BPO" u="1"/>
      </sharedItems>
    </cacheField>
    <cacheField name="Attrition rates" numFmtId="9">
      <sharedItems containsSemiMixedTypes="0" containsString="0" containsNumber="1" minValue="0.14000000000000001" maxValue="0.4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Verma, Gargi" refreshedDate="42730.713997916668" createdVersion="5" refreshedVersion="6" minRefreshableVersion="3" recordCount="12">
  <cacheSource type="worksheet">
    <worksheetSource ref="D7:I19" sheet="Exchange rate info"/>
  </cacheSource>
  <cacheFields count="6">
    <cacheField name="Country Name" numFmtId="171">
      <sharedItems/>
    </cacheField>
    <cacheField name="Currency" numFmtId="171">
      <sharedItems count="6">
        <s v="INR"/>
        <s v="MXN"/>
        <s v="PHP"/>
        <s v="USD"/>
        <s v="EUR" u="1"/>
        <s v="GBP" u="1"/>
      </sharedItems>
    </cacheField>
    <cacheField name="Record Year" numFmtId="0">
      <sharedItems containsSemiMixedTypes="0" containsString="0" containsNumber="1" containsInteger="1" minValue="2016" maxValue="2016"/>
    </cacheField>
    <cacheField name="Year" numFmtId="0">
      <sharedItems containsMixedTypes="1" containsNumber="1" containsInteger="1" minValue="2016" maxValue="2018" count="4">
        <s v="2016 H1"/>
        <s v="2016 H2"/>
        <n v="2018"/>
        <n v="2016" u="1"/>
      </sharedItems>
    </cacheField>
    <cacheField name="Average Exchange rate (USD per LCU) 2014" numFmtId="173">
      <sharedItems containsSemiMixedTypes="0" containsString="0" containsNumber="1" minValue="1" maxValue="72.099999999999994"/>
    </cacheField>
    <cacheField name="Average Exchange rate (LCU per USD) 2014" numFmtId="0">
      <sharedItems containsSemiMixedTypes="0" containsString="0" containsNumber="1" minValue="1.3869625520110958E-2"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Verma, Gargi" refreshedDate="42731.573705324074" createdVersion="5" refreshedVersion="6" minRefreshableVersion="3" recordCount="28">
  <cacheSource type="worksheet">
    <worksheetSource ref="C6:H34" sheet="Wage inflation info"/>
  </cacheSource>
  <cacheFields count="6">
    <cacheField name="Region" numFmtId="171">
      <sharedItems count="2">
        <s v="Asia-Pacific"/>
        <s v="Latin America"/>
      </sharedItems>
    </cacheField>
    <cacheField name="Country" numFmtId="171">
      <sharedItems count="3">
        <s v="India"/>
        <s v="Philippines"/>
        <s v="Mexico"/>
      </sharedItems>
    </cacheField>
    <cacheField name="Province" numFmtId="171">
      <sharedItems containsBlank="1"/>
    </cacheField>
    <cacheField name="City" numFmtId="171">
      <sharedItems count="7">
        <s v="Chennai"/>
        <s v="Gurgaon"/>
        <s v="Hyderabad"/>
        <s v="Pune"/>
        <s v="Bangalore"/>
        <s v="Metro Manila"/>
        <s v="Guadalajara"/>
      </sharedItems>
    </cacheField>
    <cacheField name="Function" numFmtId="171">
      <sharedItems count="4">
        <s v="CC"/>
        <s v="ITO"/>
        <s v="KPO"/>
        <s v="BPO"/>
      </sharedItems>
    </cacheField>
    <cacheField name="Wage inflation - Blended" numFmtId="174">
      <sharedItems containsSemiMixedTypes="0" containsString="0" containsNumber="1" minValue="0.04" maxValue="0.10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Verma, Gargi" refreshedDate="42731.579297453703" createdVersion="5" refreshedVersion="6" minRefreshableVersion="3" recordCount="56">
  <cacheSource type="worksheet">
    <worksheetSource ref="C11:AP67" sheet="Operating cost info"/>
  </cacheSource>
  <cacheFields count="40">
    <cacheField name="Region" numFmtId="171">
      <sharedItems count="2">
        <s v="Asia-Pacific"/>
        <s v="Latin America"/>
      </sharedItems>
    </cacheField>
    <cacheField name="Country" numFmtId="171">
      <sharedItems count="3">
        <s v="India"/>
        <s v="Philippines"/>
        <s v="Mexico"/>
      </sharedItems>
    </cacheField>
    <cacheField name="City" numFmtId="171">
      <sharedItems count="7">
        <s v="Chennai"/>
        <s v="Gurgaon"/>
        <s v="Hyderabad"/>
        <s v="Pune"/>
        <s v="Bangalore"/>
        <s v="Metro Manila"/>
        <s v="Guadalajara"/>
      </sharedItems>
    </cacheField>
    <cacheField name="Function" numFmtId="171">
      <sharedItems count="4">
        <s v="BPO"/>
        <s v="CC"/>
        <s v="ITO"/>
        <s v="KPO"/>
      </sharedItems>
    </cacheField>
    <cacheField name="Record year" numFmtId="0">
      <sharedItems containsSemiMixedTypes="0" containsString="0" containsNumber="1" containsInteger="1" minValue="2016" maxValue="2016"/>
    </cacheField>
    <cacheField name="Year" numFmtId="171">
      <sharedItems count="4">
        <s v="2016 H2"/>
        <s v="2016 H1"/>
        <s v="2014 H1" u="1"/>
        <s v="2013 H2" u="1"/>
      </sharedItems>
    </cacheField>
    <cacheField name="Total Operating cost_x000a_(USD)" numFmtId="165">
      <sharedItems containsSemiMixedTypes="0" containsString="0" containsNumber="1" minValue="9744.8446379510133" maxValue="42816.642932661722"/>
    </cacheField>
    <cacheField name="People cost (USD)" numFmtId="165">
      <sharedItems containsSemiMixedTypes="0" containsString="0" containsNumber="1" minValue="5728.1980128490468" maxValue="32339.081987827638"/>
    </cacheField>
    <cacheField name="Salaries and Benefits (USD)" numFmtId="0">
      <sharedItems containsSemiMixedTypes="0" containsString="0" containsNumber="1" minValue="4719.5139293513648" maxValue="29483.817389590815"/>
    </cacheField>
    <cacheField name="Support and Administration (USD)" numFmtId="0">
      <sharedItems containsSemiMixedTypes="0" containsString="0" containsNumber="1" minValue="1004.5817835916442" maxValue="2855.2848540951522"/>
    </cacheField>
    <cacheField name="Facilities (USD)" numFmtId="0">
      <sharedItems containsSemiMixedTypes="0" containsString="0" containsNumber="1" minValue="1696.3878920698244" maxValue="5701.5038943174941"/>
    </cacheField>
    <cacheField name="Technology (USD)" numFmtId="0">
      <sharedItems containsSemiMixedTypes="0" containsString="0" containsNumber="1" minValue="1615.5079629081599" maxValue="2633.6955389602854"/>
    </cacheField>
    <cacheField name="Other direct expenses (USD)" numFmtId="0">
      <sharedItems containsSemiMixedTypes="0" containsString="0" containsNumber="1" minValue="682.80331195856593" maxValue="2948.6776636532945"/>
    </cacheField>
    <cacheField name="People cost (proportion)" numFmtId="165">
      <sharedItems containsSemiMixedTypes="0" containsString="0" containsNumber="1" minValue="55.295587347043401" maxValue="75.54670187940701"/>
    </cacheField>
    <cacheField name="Salaries and Benefits (proportion)" numFmtId="165">
      <sharedItems containsSemiMixedTypes="0" containsString="0" containsNumber="1" minValue="46.133216848507779" maxValue="68.876573658976596"/>
    </cacheField>
    <cacheField name="Support and Administration (proportion)`" numFmtId="165">
      <sharedItems containsSemiMixedTypes="0" containsString="0" containsNumber="1" minValue="4.7689125753960431" maxValue="11.014004089852282"/>
    </cacheField>
    <cacheField name="Facilities (proportion)" numFmtId="165">
      <sharedItems containsSemiMixedTypes="0" containsString="0" containsNumber="1" minValue="12.989957445993694" maxValue="22.577829975058009"/>
    </cacheField>
    <cacheField name="Technology (proportion)" numFmtId="165">
      <sharedItems containsSemiMixedTypes="0" containsString="0" containsNumber="1" minValue="6.1467112920803473" maxValue="18.156521896783509"/>
    </cacheField>
    <cacheField name="Other direct expenses (proportion)" numFmtId="165">
      <sharedItems containsSemiMixedTypes="0" containsString="0" containsNumber="1" minValue="5" maxValue="7.0095037518290528"/>
    </cacheField>
    <cacheField name="Total Operating cost (LCU)" numFmtId="165">
      <sharedItems containsSemiMixedTypes="0" containsString="0" containsNumber="1" minValue="468609.11967903964" maxValue="1404474.5737355417"/>
    </cacheField>
    <cacheField name="People cost (LCU)" numFmtId="165">
      <sharedItems containsSemiMixedTypes="0" containsString="0" containsNumber="1" minValue="318222.79362324759" maxValue="947826.43625000014"/>
    </cacheField>
    <cacheField name="Salaries and Benefits (LCU)" numFmtId="165">
      <sharedItems containsSemiMixedTypes="0" containsString="0" containsNumber="1" minValue="266629.77490199427" maxValue="876195.20000000007"/>
    </cacheField>
    <cacheField name="Support and Administration (LCU)" numFmtId="165">
      <sharedItems containsSemiMixedTypes="0" containsString="0" containsNumber="1" minValue="51593.018721253284" maxValue="71631.236250000002"/>
    </cacheField>
    <cacheField name="Facilities (LCU)" numFmtId="165">
      <sharedItems containsSemiMixedTypes="0" containsString="0" containsNumber="1" minValue="69956.510796800008" maxValue="231663.10780416001"/>
    </cacheField>
    <cacheField name="Technology (LCU)" numFmtId="165">
      <sharedItems containsSemiMixedTypes="0" containsString="0" containsNumber="1" minValue="47600.7745" maxValue="141642.96787373087"/>
    </cacheField>
    <cacheField name="Other direct expenses (LCU)" numFmtId="165">
      <sharedItems containsSemiMixedTypes="0" containsString="0" containsNumber="1" minValue="32829.040758992123" maxValue="98313.22016148793"/>
    </cacheField>
    <cacheField name="Total Operating cost (% change))" numFmtId="9">
      <sharedItems containsSemiMixedTypes="0" containsString="0" containsNumber="1" minValue="-5.0111258277907966E-2" maxValue="3.8987561950345473E-3"/>
    </cacheField>
    <cacheField name="People cost (% change)" numFmtId="9">
      <sharedItems containsSemiMixedTypes="0" containsString="0" containsNumber="1" minValue="-4.9872398803752827E-2" maxValue="4.6972223459378348E-3"/>
    </cacheField>
    <cacheField name="Salaries and Benefits (% change)" numFmtId="9">
      <sharedItems containsSemiMixedTypes="0" containsString="0" containsNumber="1" minValue="-4.9872398803752716E-2" maxValue="4.6972223459376128E-3"/>
    </cacheField>
    <cacheField name="Support and Administration (% change)" numFmtId="9">
      <sharedItems containsSemiMixedTypes="0" containsString="0" containsNumber="1" minValue="-4.9872398803752716E-2" maxValue="4.6972223459378348E-3"/>
    </cacheField>
    <cacheField name="Facilities (% change)" numFmtId="9">
      <sharedItems containsSemiMixedTypes="0" containsString="0" containsNumber="1" minValue="-5.0763475497651922E-2" maxValue="2.5376320729624258E-3"/>
    </cacheField>
    <cacheField name="Technology (% change)" numFmtId="9">
      <sharedItems containsSemiMixedTypes="0" containsString="0" containsNumber="1" minValue="-5.0763475497651811E-2" maxValue="2.5376320729622037E-3"/>
    </cacheField>
    <cacheField name="Other direct expenses (% change)" numFmtId="9">
      <sharedItems containsSemiMixedTypes="0" containsString="0" containsNumber="1" minValue="-5.0763475497651922E-2" maxValue="2.5376320729622037E-3"/>
    </cacheField>
    <cacheField name="Total Operating cost (selectedLCU)" numFmtId="165">
      <sharedItems containsSemiMixedTypes="0" containsString="0" containsNumber="1" minValue="9744.8446379510133" maxValue="42816.642932661722"/>
    </cacheField>
    <cacheField name="People cost (selectedLCU)" numFmtId="165">
      <sharedItems containsSemiMixedTypes="0" containsString="0" containsNumber="1" minValue="5728.1980128490468" maxValue="32339.081987827638"/>
    </cacheField>
    <cacheField name="Salaries and Benefits (selectedLCU)" numFmtId="165">
      <sharedItems containsSemiMixedTypes="0" containsString="0" containsNumber="1" minValue="4719.5139293513648" maxValue="29483.817389590815"/>
    </cacheField>
    <cacheField name="Support and Administration (selectedLCU)" numFmtId="165">
      <sharedItems containsSemiMixedTypes="0" containsString="0" containsNumber="1" minValue="1004.5817835916442" maxValue="2855.2848540951522"/>
    </cacheField>
    <cacheField name="Facilities (selectedLCU)" numFmtId="165">
      <sharedItems containsSemiMixedTypes="0" containsString="0" containsNumber="1" minValue="1696.3878920698244" maxValue="5701.5038943174941"/>
    </cacheField>
    <cacheField name="Technology (selectedLCU)" numFmtId="165">
      <sharedItems containsSemiMixedTypes="0" containsString="0" containsNumber="1" minValue="1615.5079629081599" maxValue="2633.6955389602854"/>
    </cacheField>
    <cacheField name="Other direct expenses (selectedLCU)" numFmtId="165">
      <sharedItems containsSemiMixedTypes="0" containsString="0" containsNumber="1" minValue="682.80331195856593" maxValue="2948.677663653294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Verma, Gargi" refreshedDate="42731.583737499997" createdVersion="5" refreshedVersion="6" minRefreshableVersion="3" recordCount="28">
  <cacheSource type="worksheet">
    <worksheetSource ref="BS7:CC35" sheet="Estimated Op Costs info"/>
  </cacheSource>
  <cacheFields count="11">
    <cacheField name="Region" numFmtId="171">
      <sharedItems count="2">
        <s v="Asia-Pacific"/>
        <s v="Latin America"/>
      </sharedItems>
    </cacheField>
    <cacheField name="Country" numFmtId="171">
      <sharedItems count="3">
        <s v="India"/>
        <s v="Philippines"/>
        <s v="Mexico"/>
      </sharedItems>
    </cacheField>
    <cacheField name="City" numFmtId="171">
      <sharedItems count="7">
        <s v="Chennai"/>
        <s v="Gurgaon"/>
        <s v="Hyderabad"/>
        <s v="Pune"/>
        <s v="Bangalore"/>
        <s v="Metro Manila"/>
        <s v="Guadalajara"/>
      </sharedItems>
    </cacheField>
    <cacheField name="Function" numFmtId="171">
      <sharedItems count="6">
        <s v="CC"/>
        <s v="ITO"/>
        <s v="KP"/>
        <s v="BP"/>
        <s v="BPO" u="1"/>
        <s v="KPO" u="1"/>
      </sharedItems>
    </cacheField>
    <cacheField name="Current Total Operating cost" numFmtId="165">
      <sharedItems containsSemiMixedTypes="0" containsString="0" containsNumber="1" minValue="9779.0859363216659" maxValue="40672.155909145979"/>
    </cacheField>
    <cacheField name="Total Operating cost  - Constant Ex rate" numFmtId="165">
      <sharedItems containsSemiMixedTypes="0" containsString="0" containsNumber="1" minValue="9920.1691217970038" maxValue="41068.4803724378"/>
    </cacheField>
    <cacheField name="Total Operating cost  - Projected Ex rate" numFmtId="165">
      <sharedItems containsSemiMixedTypes="0" containsString="0" containsNumber="1" minValue="9225.1964703816084" maxValue="36884.744778605433"/>
    </cacheField>
    <cacheField name="Total Operating cost (Indexed)  - Constant Ex rate" numFmtId="43">
      <sharedItems containsSemiMixedTypes="0" containsString="0" containsNumber="1" minValue="100.77860394027805" maxValue="102.05023114120335"/>
    </cacheField>
    <cacheField name="Total Operating cost (percentage change wrt current)  - Constant Ex rate" numFmtId="43">
      <sharedItems containsSemiMixedTypes="0" containsString="0" containsNumber="1" minValue="0.77860394027804425" maxValue="2.0502311412033514"/>
    </cacheField>
    <cacheField name="Total Operating cost (Indexed)- Projected Ex rate" numFmtId="43">
      <sharedItems containsSemiMixedTypes="0" containsString="0" containsNumber="1" minValue="90.512067935584668" maxValue="94.900945797073177"/>
    </cacheField>
    <cacheField name="Total Operating cost (percentage change wrt current)- Projected Ex rate" numFmtId="43">
      <sharedItems containsSemiMixedTypes="0" containsString="0" containsNumber="1" minValue="-9.4879320644153395" maxValue="-5.0990542029268227"/>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Verma, Gargi" refreshedDate="42731.585188310186" createdVersion="5" refreshedVersion="6" minRefreshableVersion="3" recordCount="56">
  <cacheSource type="worksheet">
    <worksheetSource ref="C6:P62" sheet="Salary Info"/>
  </cacheSource>
  <cacheFields count="14">
    <cacheField name="Region" numFmtId="171">
      <sharedItems count="2">
        <s v="Asia-Pacific"/>
        <s v="Latin America"/>
      </sharedItems>
    </cacheField>
    <cacheField name="Country" numFmtId="171">
      <sharedItems count="3">
        <s v="India"/>
        <s v="Philippines"/>
        <s v="Mexico"/>
      </sharedItems>
    </cacheField>
    <cacheField name="City" numFmtId="171">
      <sharedItems count="7">
        <s v="Chennai"/>
        <s v="Gurgaon"/>
        <s v="Hyderabad"/>
        <s v="Pune"/>
        <s v="Bangalore"/>
        <s v="Metro Manila"/>
        <s v="Guadalajara"/>
      </sharedItems>
    </cacheField>
    <cacheField name="Function" numFmtId="171">
      <sharedItems count="7">
        <s v="BP"/>
        <s v="CC"/>
        <s v="IT"/>
        <s v="KP"/>
        <s v="KPO" u="1"/>
        <s v="BPO" u="1"/>
        <s v="ITO" u="1"/>
      </sharedItems>
    </cacheField>
    <cacheField name="Record Year" numFmtId="0">
      <sharedItems containsSemiMixedTypes="0" containsString="0" containsNumber="1" containsInteger="1" minValue="2016" maxValue="2016"/>
    </cacheField>
    <cacheField name="Year" numFmtId="171">
      <sharedItems count="4">
        <s v="2016 H1"/>
        <s v="2016 H2"/>
        <s v="2014 H1" u="1"/>
        <s v="2013 H2" u="1"/>
      </sharedItems>
    </cacheField>
    <cacheField name="Associate (0-2 years work exp.) - LCU" numFmtId="0">
      <sharedItems containsSemiMixedTypes="0" containsString="0" containsNumber="1" minValue="202090" maxValue="550450"/>
    </cacheField>
    <cacheField name="Senior Associate (2-4 years work exp.) - LCU" numFmtId="0">
      <sharedItems containsSemiMixedTypes="0" containsString="0" containsNumber="1" minValue="310050" maxValue="800930"/>
    </cacheField>
    <cacheField name="Team Lead/ Supervisor (4-7 years work exp.) - LCU" numFmtId="0">
      <sharedItems containsSemiMixedTypes="0" containsString="0" containsNumber="1" minValue="422550" maxValue="1267550"/>
    </cacheField>
    <cacheField name="Manager (7+ years work exp.) - LCU" numFmtId="0">
      <sharedItems containsSemiMixedTypes="0" containsString="0" containsNumber="1" minValue="795200" maxValue="2041938.3599999999"/>
    </cacheField>
    <cacheField name="Associate (0-2 years work exp.) - USD" numFmtId="165">
      <sharedItems containsSemiMixedTypes="0" containsString="0" containsNumber="1" minValue="3350.9836074121795" maxValue="18827.850268545433"/>
    </cacheField>
    <cacheField name="Senior Associate (2-4 years work exp.) - USD" numFmtId="165">
      <sharedItems containsSemiMixedTypes="0" containsString="0" containsNumber="1" minValue="5644.9754931522812" maxValue="27364.536677002558"/>
    </cacheField>
    <cacheField name="Team Lead/ Supervisor (4-7 years work exp.) - USD" numFmtId="165">
      <sharedItems containsSemiMixedTypes="0" containsString="0" containsNumber="1" minValue="8984.0577159432414" maxValue="40309.824893910416"/>
    </cacheField>
    <cacheField name="Manager (7+ years work exp.) - USD" numFmtId="165">
      <sharedItems containsSemiMixedTypes="0" containsString="0" containsNumber="1" minValue="12605.202754257109" maxValue="68656.448444657959"/>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Verma, Gargi" refreshedDate="42731.620489699075" createdVersion="5" refreshedVersion="6" minRefreshableVersion="3" recordCount="28">
  <cacheSource type="worksheet">
    <worksheetSource ref="C11:AP39" sheet="Operating cost info"/>
  </cacheSource>
  <cacheFields count="40">
    <cacheField name="Region" numFmtId="171">
      <sharedItems count="2">
        <s v="Asia-Pacific"/>
        <s v="Latin America"/>
      </sharedItems>
    </cacheField>
    <cacheField name="Country" numFmtId="171">
      <sharedItems count="3">
        <s v="India"/>
        <s v="Philippines"/>
        <s v="Mexico"/>
      </sharedItems>
    </cacheField>
    <cacheField name="City" numFmtId="171">
      <sharedItems count="7">
        <s v="Chennai"/>
        <s v="Gurgaon"/>
        <s v="Hyderabad"/>
        <s v="Pune"/>
        <s v="Bangalore"/>
        <s v="Metro Manila"/>
        <s v="Guadalajara"/>
      </sharedItems>
    </cacheField>
    <cacheField name="Function" numFmtId="171">
      <sharedItems count="7">
        <s v="BP"/>
        <s v="CC"/>
        <s v="IT"/>
        <s v="KP"/>
        <s v="KPO" u="1"/>
        <s v="BPO" u="1"/>
        <s v="ITO" u="1"/>
      </sharedItems>
    </cacheField>
    <cacheField name="Record year" numFmtId="0">
      <sharedItems containsSemiMixedTypes="0" containsString="0" containsNumber="1" containsInteger="1" minValue="2016" maxValue="2016"/>
    </cacheField>
    <cacheField name="Year" numFmtId="171">
      <sharedItems count="2">
        <s v="2016 H2"/>
        <s v="2014 H1" u="1"/>
      </sharedItems>
    </cacheField>
    <cacheField name="Total Operating cost_x000a_(USD)" numFmtId="165">
      <sharedItems containsSemiMixedTypes="0" containsString="0" containsNumber="1" minValue="9779.0859363216659" maxValue="40672.155909145979"/>
    </cacheField>
    <cacheField name="People cost (USD)" numFmtId="165">
      <sharedItems containsSemiMixedTypes="0" containsString="0" containsNumber="1" minValue="5752.2031129090165" maxValue="30726.472372610137"/>
    </cacheField>
    <cacheField name="Salaries and Benefits (USD)" numFmtId="0">
      <sharedItems containsSemiMixedTypes="0" containsString="0" containsNumber="1" minValue="4739.2919474740575" maxValue="28013.587423456735"/>
    </cacheField>
    <cacheField name="Support and Administration (USD)" numFmtId="0">
      <sharedItems containsSemiMixedTypes="0" containsString="0" containsNumber="1" minValue="1008.7929226127476" maxValue="2712.8849491534038"/>
    </cacheField>
    <cacheField name="Facilities (USD)" numFmtId="0">
      <sharedItems containsSemiMixedTypes="0" containsString="0" containsNumber="1" minValue="1700.6927003929254" maxValue="5412.0757410785409"/>
    </cacheField>
    <cacheField name="Technology (USD)" numFmtId="0">
      <sharedItems containsSemiMixedTypes="0" containsString="0" containsNumber="1" minValue="1619.6075277289615" maxValue="2500"/>
    </cacheField>
    <cacheField name="Other direct expenses (USD)" numFmtId="0">
      <sharedItems containsSemiMixedTypes="0" containsString="0" containsNumber="1" minValue="684.53601554251679" maxValue="2798.9925373239571"/>
    </cacheField>
    <cacheField name="People cost (proportion)" numFmtId="165">
      <sharedItems containsSemiMixedTypes="0" containsString="0" containsNumber="1" minValue="55.348643199780845" maxValue="75.54670187940701"/>
    </cacheField>
    <cacheField name="Salaries and Benefits (proportion)" numFmtId="165">
      <sharedItems containsSemiMixedTypes="0" containsString="0" containsNumber="1" minValue="46.177481450383823" maxValue="68.876573658976596"/>
    </cacheField>
    <cacheField name="Support and Administration (proportion)`" numFmtId="165">
      <sharedItems containsSemiMixedTypes="0" containsString="0" containsNumber="1" minValue="4.7710835138773469" maxValue="11.014004089852282"/>
    </cacheField>
    <cacheField name="Facilities (proportion)" numFmtId="165">
      <sharedItems containsSemiMixedTypes="0" containsString="0" containsNumber="1" minValue="12.989957445993694" maxValue="22.550641946299734"/>
    </cacheField>
    <cacheField name="Technology (proportion)" numFmtId="165">
      <sharedItems containsSemiMixedTypes="0" containsString="0" containsNumber="1" minValue="6.1467112920803473" maxValue="18.134973470245431"/>
    </cacheField>
    <cacheField name="Other direct expenses (proportion)" numFmtId="165">
      <sharedItems containsSemiMixedTypes="0" containsString="0" containsNumber="1" minValue="5" maxValue="7.0000000000000027"/>
    </cacheField>
    <cacheField name="Total Operating cost (LCU)" numFmtId="165">
      <sharedItems containsSemiMixedTypes="0" containsString="0" containsNumber="1" minValue="468986.29655703017" maxValue="1404474.5737355417"/>
    </cacheField>
    <cacheField name="People cost (LCU)" numFmtId="165">
      <sharedItems containsSemiMixedTypes="0" containsString="0" containsNumber="1" minValue="318599.97050123807" maxValue="947826.43625000014"/>
    </cacheField>
    <cacheField name="Salaries and Benefits (LCU)" numFmtId="165">
      <sharedItems containsSemiMixedTypes="0" containsString="0" containsNumber="1" minValue="266945.80061760003" maxValue="876195.20000000007"/>
    </cacheField>
    <cacheField name="Support and Administration (LCU)" numFmtId="165">
      <sharedItems containsSemiMixedTypes="0" containsString="0" containsNumber="1" minValue="51654.169883638053" maxValue="71631.236250000002"/>
    </cacheField>
    <cacheField name="Facilities (LCU)" numFmtId="165">
      <sharedItems containsSemiMixedTypes="0" containsString="0" containsNumber="1" minValue="69956.510796800008" maxValue="231663.10780416001"/>
    </cacheField>
    <cacheField name="Technology (LCU)" numFmtId="165">
      <sharedItems containsSemiMixedTypes="0" containsString="0" containsNumber="1" minValue="47600.7745" maxValue="141642.96787373087"/>
    </cacheField>
    <cacheField name="Other direct expenses (LCU)" numFmtId="165">
      <sharedItems containsSemiMixedTypes="0" containsString="0" containsNumber="1" minValue="32829.040758992123" maxValue="98313.22016148793"/>
    </cacheField>
    <cacheField name="Total Operating cost (% change))" numFmtId="9">
      <sharedItems containsSemiMixedTypes="0" containsString="0" containsNumber="1" minValue="-5.0111258277907966E-2" maxValue="3.8987561950345473E-3"/>
    </cacheField>
    <cacheField name="People cost (% change)" numFmtId="9">
      <sharedItems containsSemiMixedTypes="0" containsString="0" containsNumber="1" minValue="-4.9872398803752827E-2" maxValue="4.6972223459378348E-3"/>
    </cacheField>
    <cacheField name="Salaries and Benefits (% change)" numFmtId="9">
      <sharedItems containsSemiMixedTypes="0" containsString="0" containsNumber="1" minValue="-4.9872398803752716E-2" maxValue="4.6972223459376128E-3"/>
    </cacheField>
    <cacheField name="Support and Administration (% change)" numFmtId="9">
      <sharedItems containsSemiMixedTypes="0" containsString="0" containsNumber="1" minValue="-4.9872398803752716E-2" maxValue="4.6972223459378348E-3"/>
    </cacheField>
    <cacheField name="Facilities (% change)" numFmtId="9">
      <sharedItems containsSemiMixedTypes="0" containsString="0" containsNumber="1" minValue="-5.0763475497651922E-2" maxValue="2.5376320729624258E-3"/>
    </cacheField>
    <cacheField name="Technology (% change)" numFmtId="9">
      <sharedItems containsSemiMixedTypes="0" containsString="0" containsNumber="1" minValue="-5.0763475497651811E-2" maxValue="2.5376320729622037E-3"/>
    </cacheField>
    <cacheField name="Other direct expenses (% change)" numFmtId="9">
      <sharedItems containsSemiMixedTypes="0" containsString="0" containsNumber="1" minValue="-5.0763475497651922E-2" maxValue="2.5376320729622037E-3"/>
    </cacheField>
    <cacheField name="Total Operating cost (selectedLCU)" numFmtId="165">
      <sharedItems containsSemiMixedTypes="0" containsString="0" containsNumber="1" minValue="9779.0859363216659" maxValue="40672.155909145979"/>
    </cacheField>
    <cacheField name="People cost (selectedLCU)" numFmtId="165">
      <sharedItems containsSemiMixedTypes="0" containsString="0" containsNumber="1" minValue="5752.2031129090165" maxValue="30726.472372610137"/>
    </cacheField>
    <cacheField name="Salaries and Benefits (selectedLCU)" numFmtId="165">
      <sharedItems containsSemiMixedTypes="0" containsString="0" containsNumber="1" minValue="4739.2919474740575" maxValue="28013.587423456735"/>
    </cacheField>
    <cacheField name="Support and Administration (selectedLCU)" numFmtId="165">
      <sharedItems containsSemiMixedTypes="0" containsString="0" containsNumber="1" minValue="1008.7929226127476" maxValue="2712.8849491534038"/>
    </cacheField>
    <cacheField name="Facilities (selectedLCU)" numFmtId="165">
      <sharedItems containsSemiMixedTypes="0" containsString="0" containsNumber="1" minValue="1700.6927003929254" maxValue="5412.0757410785409"/>
    </cacheField>
    <cacheField name="Technology (selectedLCU)" numFmtId="165">
      <sharedItems containsSemiMixedTypes="0" containsString="0" containsNumber="1" minValue="1619.6075277289615" maxValue="2500"/>
    </cacheField>
    <cacheField name="Other direct expenses (selectedLCU)" numFmtId="165">
      <sharedItems containsSemiMixedTypes="0" containsString="0" containsNumber="1" minValue="684.53601554251679" maxValue="2798.99253732395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x v="0"/>
    <x v="0"/>
    <m/>
    <x v="0"/>
    <x v="0"/>
    <n v="0.42"/>
  </r>
  <r>
    <x v="0"/>
    <x v="0"/>
    <m/>
    <x v="0"/>
    <x v="1"/>
    <n v="0.215"/>
  </r>
  <r>
    <x v="0"/>
    <x v="0"/>
    <m/>
    <x v="0"/>
    <x v="2"/>
    <n v="0.16"/>
  </r>
  <r>
    <x v="0"/>
    <x v="0"/>
    <m/>
    <x v="0"/>
    <x v="3"/>
    <n v="0.32"/>
  </r>
  <r>
    <x v="0"/>
    <x v="0"/>
    <m/>
    <x v="1"/>
    <x v="0"/>
    <n v="0.45"/>
  </r>
  <r>
    <x v="0"/>
    <x v="0"/>
    <m/>
    <x v="1"/>
    <x v="1"/>
    <n v="0.2"/>
  </r>
  <r>
    <x v="0"/>
    <x v="0"/>
    <m/>
    <x v="1"/>
    <x v="2"/>
    <n v="0.18"/>
  </r>
  <r>
    <x v="0"/>
    <x v="0"/>
    <m/>
    <x v="1"/>
    <x v="3"/>
    <n v="0.35"/>
  </r>
  <r>
    <x v="0"/>
    <x v="0"/>
    <m/>
    <x v="2"/>
    <x v="0"/>
    <n v="0.42"/>
  </r>
  <r>
    <x v="0"/>
    <x v="0"/>
    <m/>
    <x v="2"/>
    <x v="1"/>
    <n v="0.215"/>
  </r>
  <r>
    <x v="0"/>
    <x v="0"/>
    <m/>
    <x v="2"/>
    <x v="2"/>
    <n v="0.16"/>
  </r>
  <r>
    <x v="0"/>
    <x v="0"/>
    <m/>
    <x v="2"/>
    <x v="3"/>
    <n v="0.32"/>
  </r>
  <r>
    <x v="0"/>
    <x v="0"/>
    <m/>
    <x v="3"/>
    <x v="0"/>
    <n v="0.42"/>
  </r>
  <r>
    <x v="0"/>
    <x v="0"/>
    <m/>
    <x v="3"/>
    <x v="1"/>
    <n v="0.2"/>
  </r>
  <r>
    <x v="0"/>
    <x v="0"/>
    <m/>
    <x v="3"/>
    <x v="2"/>
    <n v="0.17"/>
  </r>
  <r>
    <x v="0"/>
    <x v="0"/>
    <m/>
    <x v="3"/>
    <x v="3"/>
    <n v="0.32"/>
  </r>
  <r>
    <x v="0"/>
    <x v="0"/>
    <m/>
    <x v="4"/>
    <x v="0"/>
    <n v="0.45"/>
  </r>
  <r>
    <x v="0"/>
    <x v="0"/>
    <m/>
    <x v="4"/>
    <x v="1"/>
    <n v="0.23"/>
  </r>
  <r>
    <x v="0"/>
    <x v="0"/>
    <m/>
    <x v="4"/>
    <x v="2"/>
    <n v="0.18"/>
  </r>
  <r>
    <x v="0"/>
    <x v="0"/>
    <m/>
    <x v="4"/>
    <x v="3"/>
    <n v="0.35"/>
  </r>
  <r>
    <x v="0"/>
    <x v="1"/>
    <m/>
    <x v="5"/>
    <x v="0"/>
    <n v="0.48"/>
  </r>
  <r>
    <x v="0"/>
    <x v="1"/>
    <m/>
    <x v="5"/>
    <x v="1"/>
    <n v="0.18"/>
  </r>
  <r>
    <x v="0"/>
    <x v="1"/>
    <m/>
    <x v="5"/>
    <x v="2"/>
    <n v="0.16"/>
  </r>
  <r>
    <x v="0"/>
    <x v="1"/>
    <m/>
    <x v="5"/>
    <x v="3"/>
    <n v="0.32"/>
  </r>
  <r>
    <x v="1"/>
    <x v="2"/>
    <m/>
    <x v="6"/>
    <x v="0"/>
    <n v="0.22"/>
  </r>
  <r>
    <x v="1"/>
    <x v="2"/>
    <m/>
    <x v="6"/>
    <x v="1"/>
    <n v="0.16"/>
  </r>
  <r>
    <x v="1"/>
    <x v="2"/>
    <m/>
    <x v="6"/>
    <x v="2"/>
    <n v="0.14000000000000001"/>
  </r>
  <r>
    <x v="1"/>
    <x v="2"/>
    <m/>
    <x v="6"/>
    <x v="3"/>
    <n v="0.18"/>
  </r>
</pivotCacheRecords>
</file>

<file path=xl/pivotCache/pivotCacheRecords2.xml><?xml version="1.0" encoding="utf-8"?>
<pivotCacheRecords xmlns="http://schemas.openxmlformats.org/spreadsheetml/2006/main" xmlns:r="http://schemas.openxmlformats.org/officeDocument/2006/relationships" count="12">
  <r>
    <s v="India"/>
    <x v="0"/>
    <n v="2016"/>
    <x v="0"/>
    <n v="67.219069500000003"/>
    <n v="1.4876730776524658E-2"/>
  </r>
  <r>
    <s v="India"/>
    <x v="0"/>
    <n v="2016"/>
    <x v="1"/>
    <n v="67.048924"/>
    <n v="1.4914482445683991E-2"/>
  </r>
  <r>
    <s v="India"/>
    <x v="0"/>
    <n v="2016"/>
    <x v="2"/>
    <n v="72.099999999999994"/>
    <n v="1.3869625520110958E-2"/>
  </r>
  <r>
    <s v="Mexico"/>
    <x v="1"/>
    <n v="2016"/>
    <x v="0"/>
    <n v="18.073757499999999"/>
    <n v="5.5328837957464024E-2"/>
  </r>
  <r>
    <s v="Mexico"/>
    <x v="1"/>
    <n v="2016"/>
    <x v="1"/>
    <n v="19.040309799999999"/>
    <n v="5.2520153847496746E-2"/>
  </r>
  <r>
    <s v="Mexico"/>
    <x v="1"/>
    <n v="2016"/>
    <x v="2"/>
    <n v="21.2"/>
    <n v="4.716981132075472E-2"/>
  </r>
  <r>
    <s v="Philippines"/>
    <x v="2"/>
    <n v="2016"/>
    <x v="0"/>
    <n v="46.907167500000007"/>
    <n v="2.1318703586184345E-2"/>
  </r>
  <r>
    <s v="Philippines"/>
    <x v="2"/>
    <n v="2016"/>
    <x v="1"/>
    <n v="47.770347999999998"/>
    <n v="2.0933487861549596E-2"/>
  </r>
  <r>
    <s v="Philippines"/>
    <x v="2"/>
    <n v="2016"/>
    <x v="2"/>
    <n v="51.5"/>
    <n v="1.9417475728155338E-2"/>
  </r>
  <r>
    <s v="US"/>
    <x v="3"/>
    <n v="2016"/>
    <x v="0"/>
    <n v="1"/>
    <n v="1"/>
  </r>
  <r>
    <s v="US"/>
    <x v="3"/>
    <n v="2016"/>
    <x v="1"/>
    <n v="1"/>
    <n v="1"/>
  </r>
  <r>
    <s v="US"/>
    <x v="3"/>
    <n v="2016"/>
    <x v="2"/>
    <n v="1"/>
    <n v="1"/>
  </r>
</pivotCacheRecords>
</file>

<file path=xl/pivotCache/pivotCacheRecords3.xml><?xml version="1.0" encoding="utf-8"?>
<pivotCacheRecords xmlns="http://schemas.openxmlformats.org/spreadsheetml/2006/main" xmlns:r="http://schemas.openxmlformats.org/officeDocument/2006/relationships" count="28">
  <r>
    <x v="0"/>
    <x v="0"/>
    <s v="Delhi/NCR"/>
    <x v="0"/>
    <x v="0"/>
    <n v="8.5000000000000006E-2"/>
  </r>
  <r>
    <x v="0"/>
    <x v="0"/>
    <s v="Delhi/NCR"/>
    <x v="0"/>
    <x v="1"/>
    <n v="0.1"/>
  </r>
  <r>
    <x v="0"/>
    <x v="0"/>
    <s v="Delhi/NCR"/>
    <x v="0"/>
    <x v="2"/>
    <n v="9.5000000000000001E-2"/>
  </r>
  <r>
    <x v="0"/>
    <x v="0"/>
    <s v="Delhi/NCR"/>
    <x v="0"/>
    <x v="3"/>
    <n v="8.5000000000000006E-2"/>
  </r>
  <r>
    <x v="0"/>
    <x v="0"/>
    <s v="Delhi/NCR"/>
    <x v="1"/>
    <x v="0"/>
    <n v="0.09"/>
  </r>
  <r>
    <x v="0"/>
    <x v="0"/>
    <s v="Delhi/NCR"/>
    <x v="1"/>
    <x v="1"/>
    <n v="9.5000000000000001E-2"/>
  </r>
  <r>
    <x v="0"/>
    <x v="0"/>
    <s v="Delhi/NCR"/>
    <x v="1"/>
    <x v="2"/>
    <n v="0.1"/>
  </r>
  <r>
    <x v="0"/>
    <x v="0"/>
    <s v="Delhi/NCR"/>
    <x v="1"/>
    <x v="3"/>
    <n v="0.09"/>
  </r>
  <r>
    <x v="0"/>
    <x v="0"/>
    <s v="Delhi/NCR"/>
    <x v="2"/>
    <x v="0"/>
    <n v="8.5000000000000006E-2"/>
  </r>
  <r>
    <x v="0"/>
    <x v="0"/>
    <s v="Delhi/NCR"/>
    <x v="2"/>
    <x v="1"/>
    <n v="0.1"/>
  </r>
  <r>
    <x v="0"/>
    <x v="0"/>
    <s v="Delhi/NCR"/>
    <x v="2"/>
    <x v="2"/>
    <n v="9.5000000000000001E-2"/>
  </r>
  <r>
    <x v="0"/>
    <x v="0"/>
    <s v="Delhi/NCR"/>
    <x v="2"/>
    <x v="3"/>
    <n v="8.5000000000000006E-2"/>
  </r>
  <r>
    <x v="0"/>
    <x v="0"/>
    <s v="Delhi/NCR"/>
    <x v="3"/>
    <x v="0"/>
    <n v="8.5000000000000006E-2"/>
  </r>
  <r>
    <x v="0"/>
    <x v="0"/>
    <s v="Delhi/NCR"/>
    <x v="3"/>
    <x v="1"/>
    <n v="9.5000000000000001E-2"/>
  </r>
  <r>
    <x v="0"/>
    <x v="0"/>
    <s v="Delhi/NCR"/>
    <x v="3"/>
    <x v="2"/>
    <n v="0.1"/>
  </r>
  <r>
    <x v="0"/>
    <x v="0"/>
    <s v="Delhi/NCR"/>
    <x v="3"/>
    <x v="3"/>
    <n v="8.5000000000000006E-2"/>
  </r>
  <r>
    <x v="0"/>
    <x v="0"/>
    <m/>
    <x v="4"/>
    <x v="0"/>
    <n v="0.09"/>
  </r>
  <r>
    <x v="0"/>
    <x v="0"/>
    <m/>
    <x v="4"/>
    <x v="1"/>
    <n v="0.105"/>
  </r>
  <r>
    <x v="0"/>
    <x v="0"/>
    <m/>
    <x v="4"/>
    <x v="2"/>
    <n v="9.5000000000000001E-2"/>
  </r>
  <r>
    <x v="0"/>
    <x v="0"/>
    <m/>
    <x v="4"/>
    <x v="3"/>
    <n v="0.09"/>
  </r>
  <r>
    <x v="0"/>
    <x v="1"/>
    <s v="Metro Manila"/>
    <x v="5"/>
    <x v="0"/>
    <n v="0.1"/>
  </r>
  <r>
    <x v="0"/>
    <x v="1"/>
    <s v="Metro Manila"/>
    <x v="5"/>
    <x v="1"/>
    <n v="0.09"/>
  </r>
  <r>
    <x v="0"/>
    <x v="1"/>
    <s v="Metro Manila"/>
    <x v="5"/>
    <x v="2"/>
    <n v="0.09"/>
  </r>
  <r>
    <x v="0"/>
    <x v="1"/>
    <s v="Metro Manila"/>
    <x v="5"/>
    <x v="3"/>
    <n v="8.5000000000000006E-2"/>
  </r>
  <r>
    <x v="1"/>
    <x v="2"/>
    <m/>
    <x v="6"/>
    <x v="0"/>
    <n v="0.04"/>
  </r>
  <r>
    <x v="1"/>
    <x v="2"/>
    <m/>
    <x v="6"/>
    <x v="1"/>
    <n v="4.4999999999999998E-2"/>
  </r>
  <r>
    <x v="1"/>
    <x v="2"/>
    <m/>
    <x v="6"/>
    <x v="2"/>
    <n v="4.4999999999999998E-2"/>
  </r>
  <r>
    <x v="1"/>
    <x v="2"/>
    <m/>
    <x v="6"/>
    <x v="3"/>
    <n v="0.04"/>
  </r>
</pivotCacheRecords>
</file>

<file path=xl/pivotCache/pivotCacheRecords4.xml><?xml version="1.0" encoding="utf-8"?>
<pivotCacheRecords xmlns="http://schemas.openxmlformats.org/spreadsheetml/2006/main" xmlns:r="http://schemas.openxmlformats.org/officeDocument/2006/relationships" count="56">
  <r>
    <x v="0"/>
    <x v="0"/>
    <x v="0"/>
    <x v="0"/>
    <n v="2016"/>
    <x v="0"/>
    <n v="12715.14721868684"/>
    <n v="7993.6579086638285"/>
    <n v="6984.8649860510814"/>
    <n v="1008.7929226127476"/>
    <n v="2211.8214769859696"/>
    <n v="1619.6075277289615"/>
    <n v="890.06030530807891"/>
    <n v="62.867206892547301"/>
    <n v="54.933418118712474"/>
    <n v="7.9337887738348263"/>
    <n v="17.395170020016458"/>
    <n v="12.737623087436237"/>
    <n v="7.0000000000000018"/>
    <n v="852536.93951454526"/>
    <n v="535966.16159999999"/>
    <n v="468327.68160000001"/>
    <n v="67638.48"/>
    <n v="148300.25011200001"/>
    <n v="108592.94203652702"/>
    <n v="59677.585766018179"/>
    <n v="3.4723135540202232E-3"/>
    <n v="4.025206466419462E-3"/>
    <n v="4.025206466419684E-3"/>
    <n v="4.025206466419462E-3"/>
    <n v="2.5376320729622037E-3"/>
    <n v="2.5376320729622037E-3"/>
    <n v="2.5376320729622037E-3"/>
    <n v="12715.14721868684"/>
    <n v="7993.6579086638285"/>
    <n v="6984.8649860510814"/>
    <n v="1008.7929226127476"/>
    <n v="2211.8214769859696"/>
    <n v="1619.6075277289615"/>
    <n v="890.06030530807891"/>
  </r>
  <r>
    <x v="0"/>
    <x v="0"/>
    <x v="0"/>
    <x v="1"/>
    <n v="2016"/>
    <x v="0"/>
    <n v="9779.0859363216659"/>
    <n v="5774.2496926572621"/>
    <n v="4765.4567700445141"/>
    <n v="1008.7929226127476"/>
    <n v="1700.6927003929254"/>
    <n v="1619.6075277289615"/>
    <n v="684.53601554251679"/>
    <n v="59.046926576342216"/>
    <n v="48.731106374109714"/>
    <n v="10.3158202022325"/>
    <n v="17.391121332477308"/>
    <n v="16.561952091180469"/>
    <n v="7.0000000000000027"/>
    <n v="655677.18973390013"/>
    <n v="387157.2288000001"/>
    <n v="319518.74880000006"/>
    <n v="67638.48"/>
    <n v="114029.61561600002"/>
    <n v="108592.94203652702"/>
    <n v="45897.403281373023"/>
    <n v="3.5137859702043528E-3"/>
    <n v="4.1919324935870694E-3"/>
    <n v="4.1919324935868474E-3"/>
    <n v="4.1919324935868474E-3"/>
    <n v="2.5376320729622037E-3"/>
    <n v="2.5376320729622037E-3"/>
    <n v="2.5376320729622037E-3"/>
    <n v="9779.0859363216659"/>
    <n v="5774.2496926572621"/>
    <n v="4765.4567700445141"/>
    <n v="1008.7929226127476"/>
    <n v="1700.6927003929254"/>
    <n v="1619.6075277289615"/>
    <n v="684.53601554251679"/>
  </r>
  <r>
    <x v="0"/>
    <x v="0"/>
    <x v="0"/>
    <x v="2"/>
    <n v="2016"/>
    <x v="0"/>
    <n v="16846.180686361746"/>
    <n v="11659.042025976434"/>
    <n v="10650.249103363687"/>
    <n v="1008.7929226127476"/>
    <n v="2388.2984846110289"/>
    <n v="1619.6075277289615"/>
    <n v="1179.2326480453225"/>
    <n v="69.208815001107695"/>
    <n v="63.220556051532007"/>
    <n v="5.9882589495756839"/>
    <n v="14.177091704498556"/>
    <n v="9.6140932943937614"/>
    <n v="7.0000000000000018"/>
    <n v="1129518.2885301365"/>
    <n v="781726.2227124999"/>
    <n v="714087.74271249992"/>
    <n v="67638.48"/>
    <n v="160132.84358400005"/>
    <n v="108592.94203652702"/>
    <n v="79066.280197109576"/>
    <n v="3.5343517334034402E-3"/>
    <n v="3.9784322446212439E-3"/>
    <n v="3.9784322446212439E-3"/>
    <n v="3.9784322446212439E-3"/>
    <n v="2.5376320729622037E-3"/>
    <n v="2.5376320729622037E-3"/>
    <n v="2.5376320729622037E-3"/>
    <n v="16846.180686361746"/>
    <n v="11659.042025976434"/>
    <n v="10650.249103363687"/>
    <n v="1008.7929226127476"/>
    <n v="2388.2984846110289"/>
    <n v="1619.6075277289615"/>
    <n v="1179.2326480453225"/>
  </r>
  <r>
    <x v="0"/>
    <x v="0"/>
    <x v="0"/>
    <x v="3"/>
    <n v="2016"/>
    <x v="0"/>
    <n v="18385.729857395472"/>
    <n v="13090.8227550378"/>
    <n v="12082.029832425053"/>
    <n v="1008.7929226127476"/>
    <n v="2388.2984846110289"/>
    <n v="1619.6075277289615"/>
    <n v="1287.0010900176835"/>
    <n v="71.200995862408746"/>
    <n v="65.714170316525014"/>
    <n v="5.4868255458837334"/>
    <n v="12.989957445993694"/>
    <n v="8.8090466915975636"/>
    <n v="7.0000000000000018"/>
    <n v="1232743.4038930398"/>
    <n v="877725.58"/>
    <n v="810087.10000000009"/>
    <n v="67638.48"/>
    <n v="160132.84358400005"/>
    <n v="108592.94203652702"/>
    <n v="86292.038272512815"/>
    <n v="3.5621432505565931E-3"/>
    <n v="3.9771271414303921E-3"/>
    <n v="3.9771271414306142E-3"/>
    <n v="3.9771271414303921E-3"/>
    <n v="2.5376320729622037E-3"/>
    <n v="2.5376320729622037E-3"/>
    <n v="2.5376320729622037E-3"/>
    <n v="18385.729857395472"/>
    <n v="13090.8227550378"/>
    <n v="12082.029832425053"/>
    <n v="1008.7929226127476"/>
    <n v="2388.2984846110289"/>
    <n v="1619.6075277289615"/>
    <n v="1287.0010900176835"/>
  </r>
  <r>
    <x v="0"/>
    <x v="0"/>
    <x v="1"/>
    <x v="0"/>
    <n v="2016"/>
    <x v="0"/>
    <n v="15011.4389868413"/>
    <n v="8862.0252094823591"/>
    <n v="7793.6823938690904"/>
    <n v="1068.3428156132677"/>
    <n v="2986.0814903727087"/>
    <n v="2112.5315579073408"/>
    <n v="1050.8007290788912"/>
    <n v="59.035147911207027"/>
    <n v="51.918289783550151"/>
    <n v="7.1168581276568741"/>
    <n v="19.892040283348202"/>
    <n v="14.072811805444767"/>
    <n v="7.0000000000000009"/>
    <n v="1006500.8317593592"/>
    <n v="594189.25475666672"/>
    <n v="522558.0185066667"/>
    <n v="71631.236250000002"/>
    <n v="200213.55090580648"/>
    <n v="141642.96787373087"/>
    <n v="70455.058223155167"/>
    <n v="3.7136545798022169E-3"/>
    <n v="4.5313266623989712E-3"/>
    <n v="4.5313266623987491E-3"/>
    <n v="4.5313266623987491E-3"/>
    <n v="2.5376320729619817E-3"/>
    <n v="2.5376320729622037E-3"/>
    <n v="2.5376320729619817E-3"/>
    <n v="15011.4389868413"/>
    <n v="8862.0252094823591"/>
    <n v="7793.6823938690904"/>
    <n v="1068.3428156132677"/>
    <n v="2986.0814903727087"/>
    <n v="2112.5315579073408"/>
    <n v="1050.8007290788912"/>
  </r>
  <r>
    <x v="0"/>
    <x v="0"/>
    <x v="1"/>
    <x v="1"/>
    <n v="2016"/>
    <x v="0"/>
    <n v="11648.93657756617"/>
    <n v="6447.528342885862"/>
    <n v="5379.1855272725943"/>
    <n v="1068.3428156132677"/>
    <n v="2273.451116343334"/>
    <n v="2112.5315579073408"/>
    <n v="815.42556042963201"/>
    <n v="55.348643199780845"/>
    <n v="46.177481450383823"/>
    <n v="9.1711617493970277"/>
    <n v="19.51638332997371"/>
    <n v="18.134973470245431"/>
    <n v="7.0000000000000009"/>
    <n v="781048.66327005415"/>
    <n v="432299.83785000007"/>
    <n v="360668.60160000011"/>
    <n v="71631.236250000002"/>
    <n v="152432.45111741935"/>
    <n v="141642.96787373087"/>
    <n v="54673.4064289038"/>
    <n v="3.7288722229316118E-3"/>
    <n v="4.6919452959917063E-3"/>
    <n v="4.6919452959917063E-3"/>
    <n v="4.6919452959919283E-3"/>
    <n v="2.5376320729624258E-3"/>
    <n v="2.5376320729622037E-3"/>
    <n v="2.5376320729622037E-3"/>
    <n v="11648.93657756617"/>
    <n v="6447.528342885862"/>
    <n v="5379.1855272725943"/>
    <n v="1068.3428156132677"/>
    <n v="2273.451116343334"/>
    <n v="2112.5315579073408"/>
    <n v="815.42556042963201"/>
  </r>
  <r>
    <x v="0"/>
    <x v="0"/>
    <x v="1"/>
    <x v="2"/>
    <n v="2016"/>
    <x v="0"/>
    <n v="18757.320105247833"/>
    <n v="12099.927863775265"/>
    <n v="11031.585048161996"/>
    <n v="1068.3428156132677"/>
    <n v="3231.8482761978794"/>
    <n v="2112.5315579073408"/>
    <n v="1313.0124073673487"/>
    <n v="64.50776441347827"/>
    <n v="58.81215965960741"/>
    <n v="5.695604753870847"/>
    <n v="17.229797530051687"/>
    <n v="11.262438056470055"/>
    <n v="7.0000000000000027"/>
    <n v="1257658.1301804339"/>
    <n v="811287.14374375006"/>
    <n v="739655.90749374998"/>
    <n v="71631.236250000002"/>
    <n v="216691.9494503226"/>
    <n v="141642.96787373087"/>
    <n v="88036.069112630401"/>
    <n v="3.7946537670965341E-3"/>
    <n v="4.4876135646065851E-3"/>
    <n v="4.4876135646065851E-3"/>
    <n v="4.4876135646063631E-3"/>
    <n v="2.5376320729622037E-3"/>
    <n v="2.5376320729622037E-3"/>
    <n v="2.5376320729622037E-3"/>
    <n v="18757.320105247833"/>
    <n v="12099.927863775265"/>
    <n v="11031.585048161996"/>
    <n v="1068.3428156132677"/>
    <n v="3231.8482761978794"/>
    <n v="2112.5315579073408"/>
    <n v="1313.0124073673487"/>
  </r>
  <r>
    <x v="0"/>
    <x v="0"/>
    <x v="1"/>
    <x v="3"/>
    <n v="2016"/>
    <x v="0"/>
    <n v="20947.011375388243"/>
    <n v="14136.340745005844"/>
    <n v="13067.997929392575"/>
    <n v="1068.3428156132677"/>
    <n v="3231.8482761978794"/>
    <n v="2112.5315579073408"/>
    <n v="1466.2907962771772"/>
    <n v="67.486194052557693"/>
    <n v="62.385978100660509"/>
    <n v="5.1002159518971784"/>
    <n v="15.428684399317937"/>
    <n v="10.085121548124361"/>
    <n v="7.0000000000000009"/>
    <n v="1404474.5737355417"/>
    <n v="947826.43625000014"/>
    <n v="876195.20000000007"/>
    <n v="71631.236250000002"/>
    <n v="216691.9494503226"/>
    <n v="141642.96787373087"/>
    <n v="98313.22016148793"/>
    <n v="3.8492354843107091E-3"/>
    <n v="4.4823715399686659E-3"/>
    <n v="4.4823715399684438E-3"/>
    <n v="4.4823715399684438E-3"/>
    <n v="2.5376320729622037E-3"/>
    <n v="2.5376320729622037E-3"/>
    <n v="2.5376320729622037E-3"/>
    <n v="20947.011375388243"/>
    <n v="14136.340745005844"/>
    <n v="13067.997929392575"/>
    <n v="1068.3428156132677"/>
    <n v="3231.8482761978794"/>
    <n v="2112.5315579073408"/>
    <n v="1466.2907962771772"/>
  </r>
  <r>
    <x v="0"/>
    <x v="0"/>
    <x v="2"/>
    <x v="0"/>
    <n v="2016"/>
    <x v="0"/>
    <n v="13005.253562159889"/>
    <n v="8075.1413366454635"/>
    <n v="7033.6025305939302"/>
    <n v="1041.5388060515334"/>
    <n v="2400.1369484342704"/>
    <n v="1619.6075277289615"/>
    <n v="910.3677493511924"/>
    <n v="62.091379441773512"/>
    <n v="54.082778909124187"/>
    <n v="8.0086005326493339"/>
    <n v="18.455133819287564"/>
    <n v="12.453486738938906"/>
    <n v="7.0000000000000018"/>
    <n v="871988.25768998766"/>
    <n v="541429.53777000005"/>
    <n v="471595.48152000009"/>
    <n v="69834.056249999994"/>
    <n v="160926.59984516131"/>
    <n v="108592.94203652702"/>
    <n v="61039.178038299142"/>
    <n v="3.4574251420604885E-3"/>
    <n v="4.0198161997486714E-3"/>
    <n v="4.0198161997484494E-3"/>
    <n v="4.0198161997486714E-3"/>
    <n v="2.5376320729622037E-3"/>
    <n v="2.5376320729622037E-3"/>
    <n v="2.5376320729622037E-3"/>
    <n v="13005.253562159889"/>
    <n v="8075.1413366454635"/>
    <n v="7033.6025305939302"/>
    <n v="1041.5388060515334"/>
    <n v="2400.1369484342704"/>
    <n v="1619.6075277289615"/>
    <n v="910.3677493511924"/>
  </r>
  <r>
    <x v="0"/>
    <x v="0"/>
    <x v="2"/>
    <x v="1"/>
    <n v="2016"/>
    <x v="0"/>
    <n v="10059.291409135189"/>
    <n v="5850.4155241924555"/>
    <n v="4808.8767181409221"/>
    <n v="1041.5388060515334"/>
    <n v="1885.1179585743075"/>
    <n v="1619.6075277289615"/>
    <n v="704.15039863946333"/>
    <n v="58.15932043562723"/>
    <n v="47.805322686783043"/>
    <n v="10.353997748844179"/>
    <n v="18.740067087253951"/>
    <n v="16.100612477118815"/>
    <n v="7.0000000000000018"/>
    <n v="674464.66518495814"/>
    <n v="392264.06585000007"/>
    <n v="322430.00960000011"/>
    <n v="69834.056249999994"/>
    <n v="126395.13073548389"/>
    <n v="108592.94203652702"/>
    <n v="47212.526562947081"/>
    <n v="3.502504907982873E-3"/>
    <n v="4.1977982439516115E-3"/>
    <n v="4.1977982439516115E-3"/>
    <n v="4.1977982439516115E-3"/>
    <n v="2.5376320729622037E-3"/>
    <n v="2.5376320729622037E-3"/>
    <n v="2.5376320729622037E-3"/>
    <n v="10059.291409135189"/>
    <n v="5850.4155241924555"/>
    <n v="4808.8767181409221"/>
    <n v="1041.5388060515334"/>
    <n v="1885.1179585743075"/>
    <n v="1619.6075277289615"/>
    <n v="704.15039863946333"/>
  </r>
  <r>
    <x v="0"/>
    <x v="0"/>
    <x v="2"/>
    <x v="2"/>
    <n v="2016"/>
    <x v="0"/>
    <n v="17193.899723443701"/>
    <n v="11792.266247535161"/>
    <n v="10750.727441483627"/>
    <n v="1041.5388060515334"/>
    <n v="2578.4529675385184"/>
    <n v="1619.6075277289615"/>
    <n v="1203.5729806410593"/>
    <n v="68.584011988022297"/>
    <n v="62.526405378676969"/>
    <n v="6.057606609345326"/>
    <n v="14.996324330208958"/>
    <n v="9.4196636817687356"/>
    <n v="7.0000000000000009"/>
    <n v="1152832.4758207977"/>
    <n v="790658.76341875014"/>
    <n v="720824.70716875012"/>
    <n v="69834.056249999994"/>
    <n v="172882.49705806456"/>
    <n v="108592.94203652702"/>
    <n v="80698.273307455849"/>
    <n v="3.5269800784036853E-3"/>
    <n v="3.98081890794999E-3"/>
    <n v="3.98081890794999E-3"/>
    <n v="3.98081890794999E-3"/>
    <n v="2.5376320729624258E-3"/>
    <n v="2.5376320729622037E-3"/>
    <n v="2.5376320729622037E-3"/>
    <n v="17193.899723443701"/>
    <n v="11792.266247535161"/>
    <n v="10750.727441483627"/>
    <n v="1041.5388060515334"/>
    <n v="2578.4529675385184"/>
    <n v="1619.6075277289615"/>
    <n v="1203.5729806410593"/>
  </r>
  <r>
    <x v="0"/>
    <x v="0"/>
    <x v="2"/>
    <x v="3"/>
    <n v="2016"/>
    <x v="0"/>
    <n v="18625.407670692544"/>
    <n v="13123.568638476587"/>
    <n v="12082.029832425053"/>
    <n v="1041.5388060515334"/>
    <n v="2578.4529675385184"/>
    <n v="1619.6075277289615"/>
    <n v="1303.7785369484784"/>
    <n v="70.460571228874571"/>
    <n v="64.868538965922184"/>
    <n v="5.5920322629523742"/>
    <n v="13.843739761979903"/>
    <n v="8.6956890091455374"/>
    <n v="7.0000000000000018"/>
    <n v="1248813.5433812814"/>
    <n v="879921.15625000012"/>
    <n v="810087.10000000009"/>
    <n v="69834.056249999994"/>
    <n v="172882.49705806456"/>
    <n v="108592.94203652702"/>
    <n v="87416.948036689719"/>
    <n v="3.5514785058554654E-3"/>
    <n v="3.9771271414306142E-3"/>
    <n v="3.9771271414306142E-3"/>
    <n v="3.9771271414306142E-3"/>
    <n v="2.5376320729624258E-3"/>
    <n v="2.5376320729622037E-3"/>
    <n v="2.5376320729622037E-3"/>
    <n v="18625.407670692544"/>
    <n v="13123.568638476587"/>
    <n v="12082.029832425053"/>
    <n v="1041.5388060515334"/>
    <n v="2578.4529675385184"/>
    <n v="1619.6075277289615"/>
    <n v="1303.7785369484784"/>
  </r>
  <r>
    <x v="0"/>
    <x v="0"/>
    <x v="3"/>
    <x v="0"/>
    <n v="2016"/>
    <x v="0"/>
    <n v="13022.283997398179"/>
    <n v="7971.3809777171073"/>
    <n v="6958.4698122821483"/>
    <n v="1012.9111654349591"/>
    <n v="2466.9223231865544"/>
    <n v="1672.4208166766448"/>
    <n v="911.55987981787268"/>
    <n v="61.213386064301545"/>
    <n v="53.435094900959257"/>
    <n v="7.7782911633422858"/>
    <n v="18.943852888475167"/>
    <n v="12.842761047223288"/>
    <n v="7.0000000000000018"/>
    <n v="873130.13004796661"/>
    <n v="534472.51734999998"/>
    <n v="466557.91360000003"/>
    <n v="67914.603749999995"/>
    <n v="165404.48736123872"/>
    <n v="112134.01623337029"/>
    <n v="61119.109103357674"/>
    <n v="3.4430294638596592E-3"/>
    <n v="4.0175629269598723E-3"/>
    <n v="4.0175629269598723E-3"/>
    <n v="4.0175629269598723E-3"/>
    <n v="2.5376320729622037E-3"/>
    <n v="2.5376320729622037E-3"/>
    <n v="2.5376320729622037E-3"/>
    <n v="13022.283997398179"/>
    <n v="7971.3809777171073"/>
    <n v="6958.4698122821483"/>
    <n v="1012.9111654349591"/>
    <n v="2466.9223231865544"/>
    <n v="1672.4208166766448"/>
    <n v="911.55987981787268"/>
  </r>
  <r>
    <x v="0"/>
    <x v="0"/>
    <x v="3"/>
    <x v="1"/>
    <n v="2016"/>
    <x v="0"/>
    <n v="10052.059789152316"/>
    <n v="5752.2031129090165"/>
    <n v="4739.2919474740575"/>
    <n v="1012.9111654349591"/>
    <n v="1923.7916743259914"/>
    <n v="1672.4208166766448"/>
    <n v="703.64418524066218"/>
    <n v="57.224123548454301"/>
    <n v="47.147470736181518"/>
    <n v="10.076652812272791"/>
    <n v="19.138283244216794"/>
    <n v="16.637593207328894"/>
    <n v="7.0000000000000009"/>
    <n v="673979.79284632963"/>
    <n v="385679.02935000003"/>
    <n v="317764.42560000008"/>
    <n v="67914.603749999995"/>
    <n v="128988.16176371614"/>
    <n v="112134.01623337029"/>
    <n v="47178.585499243076"/>
    <n v="3.4829130510198869E-3"/>
    <n v="4.190689638543077E-3"/>
    <n v="4.190689638543077E-3"/>
    <n v="4.190689638543077E-3"/>
    <n v="2.5376320729622037E-3"/>
    <n v="2.5376320729622037E-3"/>
    <n v="2.5376320729622037E-3"/>
    <n v="10052.059789152316"/>
    <n v="5752.2031129090165"/>
    <n v="4739.2919474740575"/>
    <n v="1012.9111654349591"/>
    <n v="1923.7916743259914"/>
    <n v="1672.4208166766448"/>
    <n v="703.64418524066218"/>
  </r>
  <r>
    <x v="0"/>
    <x v="0"/>
    <x v="3"/>
    <x v="2"/>
    <n v="2016"/>
    <x v="0"/>
    <n v="16921.434683102238"/>
    <n v="11409.727644361601"/>
    <n v="10396.816478926641"/>
    <n v="1012.9111654349591"/>
    <n v="2654.7857942468331"/>
    <n v="1672.4208166766448"/>
    <n v="1184.5004278171568"/>
    <n v="67.427661176716697"/>
    <n v="61.441696130582308"/>
    <n v="5.9859650461343756"/>
    <n v="15.688893075348421"/>
    <n v="9.8834457479348732"/>
    <n v="7.0000000000000018"/>
    <n v="1134563.9880382859"/>
    <n v="765009.96168750001"/>
    <n v="697095.35793749988"/>
    <n v="67914.603749999995"/>
    <n v="178000.53095473553"/>
    <n v="112134.01623337029"/>
    <n v="79419.479162680029"/>
    <n v="3.5056205928307715E-3"/>
    <n v="3.9738975553940126E-3"/>
    <n v="3.9738975553937905E-3"/>
    <n v="3.9738975553937905E-3"/>
    <n v="2.5376320729622037E-3"/>
    <n v="2.5376320729622037E-3"/>
    <n v="2.5376320729622037E-3"/>
    <n v="16921.434683102238"/>
    <n v="11409.727644361601"/>
    <n v="10396.816478926641"/>
    <n v="1012.9111654349591"/>
    <n v="2654.7857942468331"/>
    <n v="1672.4208166766448"/>
    <n v="1184.5004278171568"/>
  </r>
  <r>
    <x v="0"/>
    <x v="0"/>
    <x v="3"/>
    <x v="3"/>
    <n v="2016"/>
    <x v="0"/>
    <n v="18872.616910641165"/>
    <n v="13224.327115972806"/>
    <n v="12211.415950537847"/>
    <n v="1012.9111654349591"/>
    <n v="2654.7857942468331"/>
    <n v="1672.4208166766448"/>
    <n v="1321.0831837448818"/>
    <n v="70.071507192605495"/>
    <n v="64.70441279212605"/>
    <n v="5.3670944004794467"/>
    <n v="14.066866332405414"/>
    <n v="8.8616264749890856"/>
    <n v="7.0000000000000018"/>
    <n v="1265388.6569226943"/>
    <n v="886676.90374999982"/>
    <n v="818762.29999999981"/>
    <n v="67914.603749999995"/>
    <n v="178000.53095473553"/>
    <n v="112134.01623337029"/>
    <n v="88577.205984588611"/>
    <n v="3.54796852424899E-3"/>
    <n v="3.9801178483847011E-3"/>
    <n v="3.9801178483847011E-3"/>
    <n v="3.9801178483849231E-3"/>
    <n v="2.5376320729622037E-3"/>
    <n v="2.5376320729622037E-3"/>
    <n v="2.5376320729622037E-3"/>
    <n v="18872.616910641165"/>
    <n v="13224.327115972806"/>
    <n v="12211.415950537847"/>
    <n v="1012.9111654349591"/>
    <n v="2654.7857942468331"/>
    <n v="1672.4208166766448"/>
    <n v="1321.0831837448818"/>
  </r>
  <r>
    <x v="0"/>
    <x v="0"/>
    <x v="4"/>
    <x v="0"/>
    <n v="2016"/>
    <x v="0"/>
    <n v="14126.756219617644"/>
    <n v="8754.6759686503956"/>
    <n v="7696.2073047833965"/>
    <n v="1058.4686638669998"/>
    <n v="2622.7643506712284"/>
    <n v="1760.4429649227841"/>
    <n v="988.87293537323524"/>
    <n v="61.972301585362466"/>
    <n v="54.479649716725291"/>
    <n v="7.4926518686371759"/>
    <n v="18.565934811199117"/>
    <n v="12.461763603438413"/>
    <n v="7.0000000000000009"/>
    <n v="947183.80413567065"/>
    <n v="586991.60366666678"/>
    <n v="516022.41866666678"/>
    <n v="70969.185000000012"/>
    <n v="175853.52761806455"/>
    <n v="118035.80656144241"/>
    <n v="66302.86628949696"/>
    <n v="3.7656470558018462E-3"/>
    <n v="4.520677177529242E-3"/>
    <n v="4.520677177529242E-3"/>
    <n v="4.52067717752902E-3"/>
    <n v="2.5376320729622037E-3"/>
    <n v="2.5376320729622037E-3"/>
    <n v="2.5376320729622037E-3"/>
    <n v="14126.756219617644"/>
    <n v="8754.6759686503956"/>
    <n v="7696.2073047833965"/>
    <n v="1058.4686638669998"/>
    <n v="2622.7643506712284"/>
    <n v="1760.4429649227841"/>
    <n v="988.87293537323524"/>
  </r>
  <r>
    <x v="0"/>
    <x v="0"/>
    <x v="4"/>
    <x v="1"/>
    <n v="2016"/>
    <x v="0"/>
    <n v="10912.82891543424"/>
    <n v="6350.8142949467783"/>
    <n v="5292.3456310797783"/>
    <n v="1058.4686638669998"/>
    <n v="2037.673631484281"/>
    <n v="1760.4429649227841"/>
    <n v="763.89802408039691"/>
    <n v="58.195856859486632"/>
    <n v="48.496550913528061"/>
    <n v="9.6993059459585744"/>
    <n v="18.672276888739241"/>
    <n v="16.13186625177412"/>
    <n v="7.0000000000000009"/>
    <n v="731693.4365759528"/>
    <n v="425815.26500000007"/>
    <n v="354846.08000000007"/>
    <n v="70969.185000000012"/>
    <n v="136623.82445419356"/>
    <n v="118035.80656144241"/>
    <n v="51218.540560316702"/>
    <n v="3.7932933975799443E-3"/>
    <n v="4.6972223459378348E-3"/>
    <n v="4.6972223459376128E-3"/>
    <n v="4.6972223459378348E-3"/>
    <n v="2.5376320729622037E-3"/>
    <n v="2.5376320729622037E-3"/>
    <n v="2.5376320729622037E-3"/>
    <n v="10912.82891543424"/>
    <n v="6350.8142949467783"/>
    <n v="5292.3456310797783"/>
    <n v="1058.4686638669998"/>
    <n v="2037.673631484281"/>
    <n v="1760.4429649227841"/>
    <n v="763.89802408039691"/>
  </r>
  <r>
    <x v="0"/>
    <x v="0"/>
    <x v="4"/>
    <x v="2"/>
    <n v="2016"/>
    <x v="0"/>
    <n v="18219.714700773377"/>
    <n v="12358.850773652983"/>
    <n v="11300.382109785984"/>
    <n v="1058.4686638669998"/>
    <n v="2825.0409331434739"/>
    <n v="1760.4429649227841"/>
    <n v="1275.3800290541367"/>
    <n v="67.832295821450941"/>
    <n v="62.02282689589159"/>
    <n v="5.8094689255593597"/>
    <n v="15.505407079857067"/>
    <n v="9.6622970986919903"/>
    <n v="7.0000000000000018"/>
    <n v="1221612.2662738368"/>
    <n v="828647.64624999999"/>
    <n v="757678.46125000005"/>
    <n v="70969.185000000012"/>
    <n v="189415.95482322585"/>
    <n v="118035.80656144241"/>
    <n v="85512.858639168597"/>
    <n v="3.8604606489736071E-3"/>
    <n v="4.4889987644958218E-3"/>
    <n v="4.4889987644958218E-3"/>
    <n v="4.4889987644958218E-3"/>
    <n v="2.5376320729622037E-3"/>
    <n v="2.5376320729622037E-3"/>
    <n v="2.5376320729622037E-3"/>
    <n v="18219.714700773377"/>
    <n v="12358.850773652983"/>
    <n v="11300.382109785984"/>
    <n v="1058.4686638669998"/>
    <n v="2825.0409331434739"/>
    <n v="1760.4429649227841"/>
    <n v="1275.3800290541367"/>
  </r>
  <r>
    <x v="0"/>
    <x v="0"/>
    <x v="4"/>
    <x v="3"/>
    <n v="2016"/>
    <x v="0"/>
    <n v="19981.252014207563"/>
    <n v="13997.080475146775"/>
    <n v="12938.611811279776"/>
    <n v="1058.4686638669998"/>
    <n v="2825.0409331434739"/>
    <n v="1760.4429649227841"/>
    <n v="1398.6876409945298"/>
    <n v="70.051068197299273"/>
    <n v="64.753759184258541"/>
    <n v="5.2973090130407314"/>
    <n v="14.138458046246269"/>
    <n v="8.8104737564544529"/>
    <n v="7.0000000000000027"/>
    <n v="1339721.4477254497"/>
    <n v="938489.18499999994"/>
    <n v="867520"/>
    <n v="70969.185000000012"/>
    <n v="189415.95482322585"/>
    <n v="118035.80656144241"/>
    <n v="93780.501340781513"/>
    <n v="3.8987561950345473E-3"/>
    <n v="4.4818060567450857E-3"/>
    <n v="4.4818060567450857E-3"/>
    <n v="4.4818060567455298E-3"/>
    <n v="2.5376320729622037E-3"/>
    <n v="2.5376320729622037E-3"/>
    <n v="2.5376320729622037E-3"/>
    <n v="19981.252014207563"/>
    <n v="13997.080475146775"/>
    <n v="12938.611811279776"/>
    <n v="1058.4686638669998"/>
    <n v="2825.0409331434739"/>
    <n v="1760.4429649227841"/>
    <n v="1398.6876409945298"/>
  </r>
  <r>
    <x v="0"/>
    <x v="1"/>
    <x v="5"/>
    <x v="0"/>
    <n v="2016"/>
    <x v="0"/>
    <n v="21032.374687345658"/>
    <n v="12820.493622218342"/>
    <n v="11461.860019632906"/>
    <n v="1358.6336025854366"/>
    <n v="4489.6148370131205"/>
    <n v="2250"/>
    <n v="1472.2662281141963"/>
    <n v="60.955996708882914"/>
    <n v="54.496271533851335"/>
    <n v="6.4597251750315774"/>
    <n v="21.346209849115816"/>
    <n v="10.697793442001275"/>
    <n v="7.0000000000000009"/>
    <n v="1004723.8580808933"/>
    <n v="612439.4418651507"/>
    <n v="547537.04186515079"/>
    <n v="64902.400000000009"/>
    <n v="214470.46315008003"/>
    <n v="107483.283"/>
    <n v="70330.670065662547"/>
    <n v="-1.7168231472696749E-2"/>
    <n v="-1.6590152308133987E-2"/>
    <n v="-1.6590152308133987E-2"/>
    <n v="-1.6590152308133876E-2"/>
    <n v="-1.8069378519076085E-2"/>
    <n v="-1.8069378519075974E-2"/>
    <n v="-1.8069378519076196E-2"/>
    <n v="21032.374687345658"/>
    <n v="12820.493622218342"/>
    <n v="11461.860019632906"/>
    <n v="1358.6336025854366"/>
    <n v="4489.6148370131205"/>
    <n v="2250"/>
    <n v="1472.2662281141963"/>
  </r>
  <r>
    <x v="0"/>
    <x v="1"/>
    <x v="5"/>
    <x v="1"/>
    <n v="2016"/>
    <x v="0"/>
    <n v="15285.819474944134"/>
    <n v="8518.7616933456375"/>
    <n v="7160.1280907602013"/>
    <n v="1358.6336025854366"/>
    <n v="3447.0504183524058"/>
    <n v="2250"/>
    <n v="1070.0073632460897"/>
    <n v="55.729833178451635"/>
    <n v="46.841637129738317"/>
    <n v="8.8881960487133256"/>
    <n v="22.550641946299734"/>
    <n v="14.719524875248622"/>
    <n v="7.0000000000000018"/>
    <n v="730208.9157832585"/>
    <n v="406944.21062019037"/>
    <n v="342041.8106201904"/>
    <n v="64902.400000000009"/>
    <n v="164666.79805824001"/>
    <n v="107483.283"/>
    <n v="51114.624104828108"/>
    <n v="-1.6885520514544283E-2"/>
    <n v="-1.5943061539563708E-2"/>
    <n v="-1.5943061539563708E-2"/>
    <n v="-1.5943061539563708E-2"/>
    <n v="-1.8069378519075974E-2"/>
    <n v="-1.8069378519075974E-2"/>
    <n v="-1.8069378519076085E-2"/>
    <n v="15285.819474944134"/>
    <n v="8518.7616933456375"/>
    <n v="7160.1280907602013"/>
    <n v="1358.6336025854366"/>
    <n v="3447.0504183524058"/>
    <n v="2250"/>
    <n v="1070.0073632460897"/>
  </r>
  <r>
    <x v="0"/>
    <x v="1"/>
    <x v="5"/>
    <x v="2"/>
    <n v="2016"/>
    <x v="0"/>
    <n v="23715.7260134604"/>
    <n v="14956.108337330934"/>
    <n v="13597.474734745498"/>
    <n v="1358.6336025854366"/>
    <n v="4849.5168551872393"/>
    <n v="2250"/>
    <n v="1660.1008209422282"/>
    <n v="63.064096493787517"/>
    <n v="57.335266594950298"/>
    <n v="5.7288298988372235"/>
    <n v="20.448527919553403"/>
    <n v="9.4873755866590859"/>
    <n v="7.0000000000000009"/>
    <n v="1132908.4847356561"/>
    <n v="714458.50000000012"/>
    <n v="649556.10000000009"/>
    <n v="64902.400000000009"/>
    <n v="231663.10780416001"/>
    <n v="107483.283"/>
    <n v="79303.593931495925"/>
    <n v="-1.7178838470918389E-2"/>
    <n v="-1.6656509099837069E-2"/>
    <n v="-1.6656509099837069E-2"/>
    <n v="-1.665650909983718E-2"/>
    <n v="-1.8069378519075974E-2"/>
    <n v="-1.8069378519075974E-2"/>
    <n v="-1.8069378519076085E-2"/>
    <n v="23715.7260134604"/>
    <n v="14956.108337330934"/>
    <n v="13597.474734745498"/>
    <n v="1358.6336025854366"/>
    <n v="4849.5168551872393"/>
    <n v="2250"/>
    <n v="1660.1008209422282"/>
  </r>
  <r>
    <x v="0"/>
    <x v="1"/>
    <x v="5"/>
    <x v="3"/>
    <n v="2016"/>
    <x v="0"/>
    <n v="28476.416282248374"/>
    <n v="19383.550287303748"/>
    <n v="18024.916684718311"/>
    <n v="1358.6336025854366"/>
    <n v="4849.5168551872393"/>
    <n v="2250"/>
    <n v="1993.3491397573866"/>
    <n v="68.068783990164746"/>
    <n v="63.297700476287396"/>
    <n v="4.7710835138773469"/>
    <n v="17.029940871493476"/>
    <n v="7.9012751383417754"/>
    <n v="7.0000000000000018"/>
    <n v="1360328.3155958711"/>
    <n v="925958.94270000001"/>
    <n v="861056.54269999999"/>
    <n v="64902.400000000009"/>
    <n v="231663.10780416001"/>
    <n v="107483.283"/>
    <n v="95222.98209171099"/>
    <n v="-1.7116924899676089E-2"/>
    <n v="-1.6669489838407769E-2"/>
    <n v="-1.6669489838407658E-2"/>
    <n v="-1.6669489838407547E-2"/>
    <n v="-1.8069378519075974E-2"/>
    <n v="-1.8069378519075974E-2"/>
    <n v="-1.8069378519075974E-2"/>
    <n v="28476.416282248374"/>
    <n v="19383.550287303748"/>
    <n v="18024.916684718311"/>
    <n v="1358.6336025854366"/>
    <n v="4849.5168551872393"/>
    <n v="2250"/>
    <n v="1993.3491397573866"/>
  </r>
  <r>
    <x v="1"/>
    <x v="2"/>
    <x v="6"/>
    <x v="0"/>
    <n v="2016"/>
    <x v="0"/>
    <n v="31935.950061834836"/>
    <n v="22233.058145074821"/>
    <n v="19520.173195921419"/>
    <n v="2712.8849491534038"/>
    <n v="4967.3754124315765"/>
    <n v="2500"/>
    <n v="2235.5165043284387"/>
    <n v="69.617650647708501"/>
    <n v="61.122882388424912"/>
    <n v="8.4947682592835907"/>
    <n v="15.554180798797827"/>
    <n v="7.82816855349368"/>
    <n v="7"/>
    <n v="608070.38293466438"/>
    <n v="423324.31488363794"/>
    <n v="371670.1449999999"/>
    <n v="51654.169883638053"/>
    <n v="94580.366745599982"/>
    <n v="47600.7745"/>
    <n v="42564.926805426512"/>
    <n v="-5.0105032672833505E-2"/>
    <n v="-4.9817390410136997E-2"/>
    <n v="-4.9817390410136886E-2"/>
    <n v="-4.9817390410136886E-2"/>
    <n v="-5.0763475497651811E-2"/>
    <n v="-5.0763475497651811E-2"/>
    <n v="-5.0763475497651811E-2"/>
    <n v="31935.950061834836"/>
    <n v="22233.058145074821"/>
    <n v="19520.173195921419"/>
    <n v="2712.8849491534038"/>
    <n v="4967.3754124315765"/>
    <n v="2500"/>
    <n v="2235.5165043284387"/>
  </r>
  <r>
    <x v="1"/>
    <x v="2"/>
    <x v="6"/>
    <x v="1"/>
    <n v="2016"/>
    <x v="0"/>
    <n v="24631.23244754296"/>
    <n v="16732.919466532949"/>
    <n v="14020.034517379545"/>
    <n v="2712.8849491534038"/>
    <n v="3674.1267096820034"/>
    <n v="2500"/>
    <n v="1724.1862713280077"/>
    <n v="67.933748350469202"/>
    <n v="56.919744260616916"/>
    <n v="11.014004089852282"/>
    <n v="14.916536220860149"/>
    <n v="10.149715428670653"/>
    <n v="7.0000000000000018"/>
    <n v="468986.29655703017"/>
    <n v="318599.97050123807"/>
    <n v="266945.80061760003"/>
    <n v="51654.169883638053"/>
    <n v="69956.510796800008"/>
    <n v="47600.7745"/>
    <n v="32829.040758992123"/>
    <n v="-4.999944839328907E-2"/>
    <n v="-4.9638383027970967E-2"/>
    <n v="-4.9638383027970856E-2"/>
    <n v="-4.9638383027970745E-2"/>
    <n v="-5.0763475497651922E-2"/>
    <n v="-5.0763475497651811E-2"/>
    <n v="-5.0763475497651811E-2"/>
    <n v="24631.23244754296"/>
    <n v="16732.919466532949"/>
    <n v="14020.034517379545"/>
    <n v="2712.8849491534038"/>
    <n v="3674.1267096820034"/>
    <n v="2500"/>
    <n v="1724.1862713280077"/>
  </r>
  <r>
    <x v="1"/>
    <x v="2"/>
    <x v="6"/>
    <x v="2"/>
    <n v="2016"/>
    <x v="0"/>
    <n v="40672.155909145979"/>
    <n v="30726.472372610137"/>
    <n v="28013.587423456735"/>
    <n v="2712.8849491534038"/>
    <n v="5412.0757410785409"/>
    <n v="2500"/>
    <n v="2033.6077954572991"/>
    <n v="75.54670187940701"/>
    <n v="68.876573658976596"/>
    <n v="6.670128220430418"/>
    <n v="13.30658682851263"/>
    <n v="6.1467112920803473"/>
    <n v="5"/>
    <n v="774410.4487440401"/>
    <n v="585041.55303563806"/>
    <n v="533387.38315200002"/>
    <n v="51654.169883638053"/>
    <n v="103047.59877120001"/>
    <n v="47600.7745"/>
    <n v="38720.522437202009"/>
    <n v="-5.0085361126709693E-2"/>
    <n v="-4.986565839514201E-2"/>
    <n v="-4.9865658395141899E-2"/>
    <n v="-4.986565839514201E-2"/>
    <n v="-5.0763475497651922E-2"/>
    <n v="-5.0763475497651811E-2"/>
    <n v="-5.0763475497651922E-2"/>
    <n v="40672.155909145979"/>
    <n v="30726.472372610137"/>
    <n v="28013.587423456735"/>
    <n v="2712.8849491534038"/>
    <n v="5412.0757410785409"/>
    <n v="2500"/>
    <n v="2033.6077954572991"/>
  </r>
  <r>
    <x v="1"/>
    <x v="2"/>
    <x v="6"/>
    <x v="3"/>
    <n v="2016"/>
    <x v="0"/>
    <n v="39985.607676056527"/>
    <n v="29274.539397654022"/>
    <n v="26561.65444850062"/>
    <n v="2712.8849491534038"/>
    <n v="5412.0757410785409"/>
    <n v="2500"/>
    <n v="2798.9925373239571"/>
    <n v="73.212691013280974"/>
    <n v="66.42803746710544"/>
    <n v="6.7846535461755293"/>
    <n v="13.535059376674932"/>
    <n v="6.2522496100440801"/>
    <n v="7.0000000000000009"/>
    <n v="761338.35769337427"/>
    <n v="557396.29938363796"/>
    <n v="505742.12949999992"/>
    <n v="51654.169883638053"/>
    <n v="103047.59877120001"/>
    <n v="47600.7745"/>
    <n v="53293.685038536205"/>
    <n v="-5.0111258277907966E-2"/>
    <n v="-4.9872398803752827E-2"/>
    <n v="-4.9872398803752716E-2"/>
    <n v="-4.9872398803752716E-2"/>
    <n v="-5.0763475497651922E-2"/>
    <n v="-5.0763475497651811E-2"/>
    <n v="-5.0763475497651922E-2"/>
    <n v="39985.607676056527"/>
    <n v="29274.539397654022"/>
    <n v="26561.65444850062"/>
    <n v="2712.8849491534038"/>
    <n v="5412.0757410785409"/>
    <n v="2500"/>
    <n v="2798.9925373239571"/>
  </r>
  <r>
    <x v="0"/>
    <x v="0"/>
    <x v="0"/>
    <x v="0"/>
    <n v="2016"/>
    <x v="1"/>
    <n v="12671.149016212834"/>
    <n v="7961.6107814631678"/>
    <n v="6956.8621794204882"/>
    <n v="1004.7486020426794"/>
    <n v="2206.222895007495"/>
    <n v="1615.5079629081599"/>
    <n v="887.80737683401253"/>
    <n v="62.832587409999086"/>
    <n v="54.903167585821372"/>
    <n v="7.9294198241777103"/>
    <n v="17.41138780851378"/>
    <n v="12.749498572237647"/>
    <n v="7.0065262092495013"/>
    <n v="851742.84636566718"/>
    <n v="535172.06845112203"/>
    <n v="467633.80234038731"/>
    <n v="67538.266110734708"/>
    <n v="148300.25011200001"/>
    <n v="108592.94203652702"/>
    <n v="59677.585766018179"/>
    <n v="0"/>
    <n v="0"/>
    <n v="0"/>
    <n v="0"/>
    <n v="0"/>
    <n v="0"/>
    <n v="0"/>
    <n v="12671.149016212834"/>
    <n v="7961.6107814631678"/>
    <n v="6956.8621794204882"/>
    <n v="1004.7486020426794"/>
    <n v="2206.222895007495"/>
    <n v="1615.5079629081599"/>
    <n v="887.80737683401253"/>
  </r>
  <r>
    <x v="0"/>
    <x v="0"/>
    <x v="0"/>
    <x v="1"/>
    <n v="2016"/>
    <x v="1"/>
    <n v="9744.8446379510133"/>
    <n v="5750.1454710144644"/>
    <n v="4745.5636874228203"/>
    <n v="1004.5817835916442"/>
    <n v="1696.3878920698244"/>
    <n v="1615.5079629081599"/>
    <n v="682.80331195856593"/>
    <n v="59.007051262989769"/>
    <n v="48.698197495538935"/>
    <n v="10.30885376745084"/>
    <n v="17.408054772502901"/>
    <n v="16.578078183171964"/>
    <n v="7.0068157813353773"/>
    <n v="655039.38898513152"/>
    <n v="386519.42805123155"/>
    <n v="318992.37532155082"/>
    <n v="67527.052729680698"/>
    <n v="114029.61561600002"/>
    <n v="108592.94203652702"/>
    <n v="45897.403281373023"/>
    <n v="0"/>
    <n v="0"/>
    <n v="0"/>
    <n v="0"/>
    <n v="0"/>
    <n v="0"/>
    <n v="0"/>
    <n v="9744.8446379510133"/>
    <n v="5750.1454710144644"/>
    <n v="4745.5636874228203"/>
    <n v="1004.5817835916442"/>
    <n v="1696.3878920698244"/>
    <n v="1615.5079629081599"/>
    <n v="682.80331195856593"/>
  </r>
  <r>
    <x v="0"/>
    <x v="0"/>
    <x v="0"/>
    <x v="2"/>
    <n v="2016"/>
    <x v="1"/>
    <n v="16786.850053775801"/>
    <n v="11612.841124395476"/>
    <n v="10608.045712249657"/>
    <n v="1004.7954121458192"/>
    <n v="2382.2532024785028"/>
    <n v="1615.5079629081599"/>
    <n v="1176.2477639936621"/>
    <n v="69.178202504903211"/>
    <n v="63.19259228662515"/>
    <n v="5.9856102182780537"/>
    <n v="14.191186523064651"/>
    <n v="9.6236515947480559"/>
    <n v="7.0069593772840859"/>
    <n v="1128396.4404508343"/>
    <n v="780604.37463319767"/>
    <n v="713062.96199088672"/>
    <n v="67541.41264231097"/>
    <n v="160132.84358400005"/>
    <n v="108592.94203652702"/>
    <n v="79066.280197109576"/>
    <n v="0"/>
    <n v="0"/>
    <n v="0"/>
    <n v="0"/>
    <n v="0"/>
    <n v="0"/>
    <n v="0"/>
    <n v="16786.850053775801"/>
    <n v="11612.841124395476"/>
    <n v="10608.045712249657"/>
    <n v="1004.7954121458192"/>
    <n v="2382.2532024785028"/>
    <n v="1615.5079629081599"/>
    <n v="1176.2477639936621"/>
  </r>
  <r>
    <x v="0"/>
    <x v="0"/>
    <x v="0"/>
    <x v="3"/>
    <n v="2016"/>
    <x v="1"/>
    <n v="18320.469719835932"/>
    <n v="13038.965132911531"/>
    <n v="12034.168414598806"/>
    <n v="1004.7967183127258"/>
    <n v="2382.2532024785028"/>
    <n v="1615.5079629081599"/>
    <n v="1283.743421537735"/>
    <n v="71.17156564383275"/>
    <n v="65.687008022338944"/>
    <n v="5.4845576214938028"/>
    <n v="13.0032321163643"/>
    <n v="8.818048814321708"/>
    <n v="7.0071534254812295"/>
    <n v="1231484.927370297"/>
    <n v="876467.10347725695"/>
    <n v="808925.60303562193"/>
    <n v="67541.500441635042"/>
    <n v="160132.84358400005"/>
    <n v="108592.94203652702"/>
    <n v="86292.038272512815"/>
    <n v="0"/>
    <n v="0"/>
    <n v="0"/>
    <n v="0"/>
    <n v="0"/>
    <n v="0"/>
    <n v="0"/>
    <n v="18320.469719835932"/>
    <n v="13038.965132911531"/>
    <n v="12034.168414598806"/>
    <n v="1004.7967183127258"/>
    <n v="2382.2532024785028"/>
    <n v="1615.5079629081599"/>
    <n v="1283.743421537735"/>
  </r>
  <r>
    <x v="0"/>
    <x v="0"/>
    <x v="1"/>
    <x v="0"/>
    <n v="2016"/>
    <x v="1"/>
    <n v="14955.89794793191"/>
    <n v="8822.0496208185377"/>
    <n v="7758.5259782429648"/>
    <n v="1063.5236425755736"/>
    <n v="2978.5230946376978"/>
    <n v="2107.1842994454255"/>
    <n v="1048.1409330302492"/>
    <n v="58.987094265633473"/>
    <n v="51.876029144179924"/>
    <n v="7.1110651214535521"/>
    <n v="19.915374556628116"/>
    <n v="14.089319857500135"/>
    <n v="7.0082113202382841"/>
    <n v="1005321.5435969424"/>
    <n v="593009.96659424994"/>
    <n v="521520.89694906934"/>
    <n v="71489.069645180643"/>
    <n v="200213.55090580648"/>
    <n v="141642.96787373087"/>
    <n v="70455.058223155167"/>
    <n v="0"/>
    <n v="0"/>
    <n v="0"/>
    <n v="0"/>
    <n v="0"/>
    <n v="0"/>
    <n v="0"/>
    <n v="14955.89794793191"/>
    <n v="8822.0496208185377"/>
    <n v="7758.5259782429648"/>
    <n v="1063.5236425755736"/>
    <n v="2978.5230946376978"/>
    <n v="2107.1842994454255"/>
    <n v="1048.1409330302492"/>
  </r>
  <r>
    <x v="0"/>
    <x v="0"/>
    <x v="1"/>
    <x v="1"/>
    <n v="2016"/>
    <x v="1"/>
    <n v="11605.660552303911"/>
    <n v="6417.4181679005687"/>
    <n v="5354.0645492960884"/>
    <n v="1063.3536186044805"/>
    <n v="2267.6965368796027"/>
    <n v="2107.1842994454255"/>
    <n v="813.36154807831429"/>
    <n v="55.295587347043401"/>
    <n v="46.133216848507779"/>
    <n v="9.162370498535628"/>
    <n v="19.539573182066128"/>
    <n v="18.156521896783509"/>
    <n v="7.0083175741069637"/>
    <n v="780121.703258725"/>
    <n v="431372.87783867103"/>
    <n v="359895.23704661994"/>
    <n v="71477.640792051068"/>
    <n v="152432.45111741935"/>
    <n v="141642.96787373087"/>
    <n v="54673.4064289038"/>
    <n v="0"/>
    <n v="0"/>
    <n v="0"/>
    <n v="0"/>
    <n v="0"/>
    <n v="0"/>
    <n v="0"/>
    <n v="11605.660552303911"/>
    <n v="6417.4181679005687"/>
    <n v="5354.0645492960884"/>
    <n v="1063.3536186044805"/>
    <n v="2267.6965368796027"/>
    <n v="2107.1842994454255"/>
    <n v="813.36154807831429"/>
  </r>
  <r>
    <x v="0"/>
    <x v="0"/>
    <x v="1"/>
    <x v="2"/>
    <n v="2016"/>
    <x v="1"/>
    <n v="18686.411642913536"/>
    <n v="12045.870651243249"/>
    <n v="10982.300726451385"/>
    <n v="1063.5699247918644"/>
    <n v="3223.6677934127397"/>
    <n v="2107.1842994454255"/>
    <n v="1309.6888988121204"/>
    <n v="64.4632628320131"/>
    <n v="58.771587270561987"/>
    <n v="5.6916755614511096"/>
    <n v="17.251400937832031"/>
    <n v="11.276559350786512"/>
    <n v="7.008776879368356"/>
    <n v="1256083.2029306141"/>
    <n v="809712.2164939302"/>
    <n v="738220.03580123617"/>
    <n v="71492.180692694106"/>
    <n v="216691.9494503226"/>
    <n v="141642.96787373087"/>
    <n v="88036.069112630401"/>
    <n v="0"/>
    <n v="0"/>
    <n v="0"/>
    <n v="0"/>
    <n v="0"/>
    <n v="0"/>
    <n v="0"/>
    <n v="18686.411642913536"/>
    <n v="12045.870651243249"/>
    <n v="10982.300726451385"/>
    <n v="1063.5699247918644"/>
    <n v="3223.6677934127397"/>
    <n v="2107.1842994454255"/>
    <n v="1309.6888988121204"/>
  </r>
  <r>
    <x v="0"/>
    <x v="0"/>
    <x v="1"/>
    <x v="3"/>
    <n v="2016"/>
    <x v="1"/>
    <n v="20866.690569607577"/>
    <n v="14073.259168633758"/>
    <n v="13009.683693461013"/>
    <n v="1063.575475172745"/>
    <n v="3223.6677934127397"/>
    <n v="2107.1842994454255"/>
    <n v="1462.5793081156521"/>
    <n v="67.44365677771404"/>
    <n v="62.346655546853569"/>
    <n v="5.0970012308604753"/>
    <n v="15.448869492069937"/>
    <n v="10.098315745931213"/>
    <n v="7.0091579842847969"/>
    <n v="1402639.5236334463"/>
    <n v="945991.38614790479"/>
    <n v="874498.83236377256"/>
    <n v="71492.553784132266"/>
    <n v="216691.9494503226"/>
    <n v="141642.96787373087"/>
    <n v="98313.22016148793"/>
    <n v="0"/>
    <n v="0"/>
    <n v="0"/>
    <n v="0"/>
    <n v="0"/>
    <n v="0"/>
    <n v="0"/>
    <n v="20866.690569607577"/>
    <n v="14073.259168633758"/>
    <n v="13009.683693461013"/>
    <n v="1063.575475172745"/>
    <n v="3223.6677934127397"/>
    <n v="2107.1842994454255"/>
    <n v="1462.5793081156521"/>
  </r>
  <r>
    <x v="0"/>
    <x v="0"/>
    <x v="2"/>
    <x v="0"/>
    <n v="2016"/>
    <x v="1"/>
    <n v="12960.443797920696"/>
    <n v="8042.8107158384246"/>
    <n v="7005.4419415907259"/>
    <n v="1037.3687742476991"/>
    <n v="2394.0617006779794"/>
    <n v="1615.5079629081599"/>
    <n v="908.06341849613284"/>
    <n v="62.056599613732132"/>
    <n v="54.052485013782025"/>
    <n v="8.0041145999501104"/>
    <n v="18.472065756437058"/>
    <n v="12.464912375665278"/>
    <n v="7.0064222541655372"/>
    <n v="871188.9724032752"/>
    <n v="540630.25248328783"/>
    <n v="470899.28875000199"/>
    <n v="69730.963733285898"/>
    <n v="160926.59984516131"/>
    <n v="108592.94203652702"/>
    <n v="61039.178038299142"/>
    <n v="0"/>
    <n v="0"/>
    <n v="0"/>
    <n v="0"/>
    <n v="0"/>
    <n v="0"/>
    <n v="0"/>
    <n v="12960.443797920696"/>
    <n v="8042.8107158384246"/>
    <n v="7005.4419415907259"/>
    <n v="1037.3687742476991"/>
    <n v="2394.0617006779794"/>
    <n v="1615.5079629081599"/>
    <n v="908.06341849613284"/>
  </r>
  <r>
    <x v="0"/>
    <x v="0"/>
    <x v="2"/>
    <x v="1"/>
    <n v="2016"/>
    <x v="1"/>
    <n v="10024.181663659709"/>
    <n v="5825.9593223796364"/>
    <n v="4788.7744093347364"/>
    <n v="1037.1849130449004"/>
    <n v="1880.346331415431"/>
    <n v="1615.5079629081599"/>
    <n v="702.36804695648277"/>
    <n v="58.11905168778285"/>
    <n v="47.772222910677101"/>
    <n v="10.346828777105747"/>
    <n v="18.758103100148119"/>
    <n v="16.116108198286156"/>
    <n v="7.0067370137828942"/>
    <n v="673816.16393016756"/>
    <n v="391615.56459520973"/>
    <n v="321896.95984089311"/>
    <n v="69718.604754316621"/>
    <n v="126395.13073548389"/>
    <n v="108592.94203652702"/>
    <n v="47212.526562947081"/>
    <n v="0"/>
    <n v="0"/>
    <n v="0"/>
    <n v="0"/>
    <n v="0"/>
    <n v="0"/>
    <n v="0"/>
    <n v="10024.181663659709"/>
    <n v="5825.9593223796364"/>
    <n v="4788.7744093347364"/>
    <n v="1037.1849130449004"/>
    <n v="1880.346331415431"/>
    <n v="1615.5079629081599"/>
    <n v="702.36804695648277"/>
  </r>
  <r>
    <x v="0"/>
    <x v="0"/>
    <x v="2"/>
    <x v="2"/>
    <n v="2016"/>
    <x v="1"/>
    <n v="17133.470314968887"/>
    <n v="11745.50950122916"/>
    <n v="10708.100432812458"/>
    <n v="1037.4090684167013"/>
    <n v="2571.9263647061425"/>
    <n v="1615.5079629081599"/>
    <n v="1200.5264861254268"/>
    <n v="68.55300931631777"/>
    <n v="62.498140983482962"/>
    <n v="6.0548683328347961"/>
    <n v="15.011123359283172"/>
    <n v="9.4289594180856025"/>
    <n v="7.0069079063134723"/>
    <n v="1151695.9318780806"/>
    <n v="789522.21947603323"/>
    <n v="719788.54720620078"/>
    <n v="69733.672269832503"/>
    <n v="172882.49705806456"/>
    <n v="108592.94203652702"/>
    <n v="80698.273307455849"/>
    <n v="0"/>
    <n v="0"/>
    <n v="0"/>
    <n v="0"/>
    <n v="0"/>
    <n v="0"/>
    <n v="0"/>
    <n v="17133.470314968887"/>
    <n v="11745.50950122916"/>
    <n v="10708.100432812458"/>
    <n v="1037.4090684167013"/>
    <n v="2571.9263647061425"/>
    <n v="1615.5079629081599"/>
    <n v="1200.5264861254268"/>
  </r>
  <r>
    <x v="0"/>
    <x v="0"/>
    <x v="2"/>
    <x v="3"/>
    <n v="2016"/>
    <x v="1"/>
    <n v="18559.494026577602"/>
    <n v="13071.581297716024"/>
    <n v="12034.168414598806"/>
    <n v="1037.4128831172181"/>
    <n v="2571.9263647061425"/>
    <n v="1615.5079629081599"/>
    <n v="1300.4784012472787"/>
    <n v="70.430698590151394"/>
    <n v="64.84103713908155"/>
    <n v="5.5896614510698415"/>
    <n v="13.857739661561288"/>
    <n v="8.7044827870561399"/>
    <n v="7.0070789612311906"/>
    <n v="1247551.9188573547"/>
    <n v="878659.53172607359"/>
    <n v="808925.60303562193"/>
    <n v="69733.928690451663"/>
    <n v="172882.49705806456"/>
    <n v="108592.94203652702"/>
    <n v="87416.948036689719"/>
    <n v="0"/>
    <n v="0"/>
    <n v="0"/>
    <n v="0"/>
    <n v="0"/>
    <n v="0"/>
    <n v="0"/>
    <n v="18559.494026577602"/>
    <n v="13071.581297716024"/>
    <n v="12034.168414598806"/>
    <n v="1037.4128831172181"/>
    <n v="2571.9263647061425"/>
    <n v="1615.5079629081599"/>
    <n v="1300.4784012472787"/>
  </r>
  <r>
    <x v="0"/>
    <x v="0"/>
    <x v="3"/>
    <x v="0"/>
    <n v="2016"/>
    <x v="1"/>
    <n v="12977.60173226376"/>
    <n v="7939.4836027355514"/>
    <n v="6930.625587859724"/>
    <n v="1008.8580148758276"/>
    <n v="2460.678027702224"/>
    <n v="1668.1875703942953"/>
    <n v="909.25253143168948"/>
    <n v="61.178357654458708"/>
    <n v="53.404517497477357"/>
    <n v="7.7738401569813513"/>
    <n v="18.960961188882109"/>
    <n v="12.854359417171786"/>
    <n v="7.0063217394874018"/>
    <n v="872342.31278435804"/>
    <n v="533684.70008639141"/>
    <n v="465870.20306882117"/>
    <n v="67814.497017570291"/>
    <n v="165404.48736123872"/>
    <n v="112134.01623337029"/>
    <n v="61119.109103357674"/>
    <n v="0"/>
    <n v="0"/>
    <n v="0"/>
    <n v="0"/>
    <n v="0"/>
    <n v="0"/>
    <n v="0"/>
    <n v="12977.60173226376"/>
    <n v="7939.4836027355514"/>
    <n v="6930.625587859724"/>
    <n v="1008.8580148758276"/>
    <n v="2460.678027702224"/>
    <n v="1668.1875703942953"/>
    <n v="909.25253143168948"/>
  </r>
  <r>
    <x v="0"/>
    <x v="0"/>
    <x v="3"/>
    <x v="1"/>
    <n v="2016"/>
    <x v="1"/>
    <n v="10017.170854050448"/>
    <n v="5728.1980128490468"/>
    <n v="4719.5139293513648"/>
    <n v="1008.6840834976821"/>
    <n v="1918.9221559176171"/>
    <n v="1668.1875703942953"/>
    <n v="701.86311488948945"/>
    <n v="57.183790676115379"/>
    <n v="47.114240119434797"/>
    <n v="10.069550556680584"/>
    <n v="19.156328507082417"/>
    <n v="16.653280598880499"/>
    <n v="7.0066002179217186"/>
    <n v="673344.90383179148"/>
    <n v="385044.140335462"/>
    <n v="317241.3348232875"/>
    <n v="67802.805512174498"/>
    <n v="128988.16176371614"/>
    <n v="112134.01623337029"/>
    <n v="47178.585499243076"/>
    <n v="0"/>
    <n v="0"/>
    <n v="0"/>
    <n v="0"/>
    <n v="0"/>
    <n v="0"/>
    <n v="0"/>
    <n v="10017.170854050448"/>
    <n v="5728.1980128490468"/>
    <n v="4719.5139293513648"/>
    <n v="1008.6840834976821"/>
    <n v="1918.9221559176171"/>
    <n v="1668.1875703942953"/>
    <n v="701.86311488948945"/>
  </r>
  <r>
    <x v="0"/>
    <x v="0"/>
    <x v="3"/>
    <x v="2"/>
    <n v="2016"/>
    <x v="1"/>
    <n v="16862.321780625138"/>
    <n v="11364.566023223799"/>
    <n v="10355.664130553754"/>
    <n v="1008.9018926700454"/>
    <n v="2648.0659770920442"/>
    <n v="1668.1875703942953"/>
    <n v="1181.5022099150008"/>
    <n v="67.396211334798039"/>
    <n v="61.413038283093648"/>
    <n v="5.9831730517044033"/>
    <n v="15.704041303106198"/>
    <n v="9.8929885937240751"/>
    <n v="7.0067587683716877"/>
    <n v="1133469.579703205"/>
    <n v="763915.55335241917"/>
    <n v="696098.10691034992"/>
    <n v="67817.446442069326"/>
    <n v="178000.53095473553"/>
    <n v="112134.01623337029"/>
    <n v="79419.479162680029"/>
    <n v="0"/>
    <n v="0"/>
    <n v="0"/>
    <n v="0"/>
    <n v="0"/>
    <n v="0"/>
    <n v="0"/>
    <n v="16862.321780625138"/>
    <n v="11364.566023223799"/>
    <n v="10355.664130553754"/>
    <n v="1008.9018926700454"/>
    <n v="2648.0659770920442"/>
    <n v="1668.1875703942953"/>
    <n v="1181.5022099150008"/>
  </r>
  <r>
    <x v="0"/>
    <x v="0"/>
    <x v="3"/>
    <x v="3"/>
    <n v="2016"/>
    <x v="1"/>
    <n v="18805.894189984741"/>
    <n v="13171.901396128909"/>
    <n v="12163.005754245369"/>
    <n v="1008.8956418835407"/>
    <n v="2648.0659770920442"/>
    <n v="1668.1875703942953"/>
    <n v="1317.7392463694935"/>
    <n v="70.041345883694973"/>
    <n v="64.676561674599299"/>
    <n v="5.3647842090956663"/>
    <n v="14.081042625999125"/>
    <n v="8.8705570367544908"/>
    <n v="7.0070544535514196"/>
    <n v="1264114.7085662305"/>
    <n v="885402.95539353625"/>
    <n v="817585.92912351934"/>
    <n v="67817.026270016839"/>
    <n v="178000.53095473553"/>
    <n v="112134.01623337029"/>
    <n v="88577.205984588611"/>
    <n v="0"/>
    <n v="0"/>
    <n v="0"/>
    <n v="0"/>
    <n v="0"/>
    <n v="0"/>
    <n v="0"/>
    <n v="18805.894189984741"/>
    <n v="13171.901396128909"/>
    <n v="12163.005754245369"/>
    <n v="1008.8956418835407"/>
    <n v="2648.0659770920442"/>
    <n v="1668.1875703942953"/>
    <n v="1317.7392463694935"/>
  </r>
  <r>
    <x v="0"/>
    <x v="0"/>
    <x v="4"/>
    <x v="0"/>
    <n v="2016"/>
    <x v="1"/>
    <n v="14073.759408935322"/>
    <n v="8715.2770147539522"/>
    <n v="7661.5718119491166"/>
    <n v="1053.7052028048363"/>
    <n v="2616.1255864760897"/>
    <n v="1755.9869162045215"/>
    <n v="986.36989150075874"/>
    <n v="61.925721205811499"/>
    <n v="54.438701055844703"/>
    <n v="7.4870201499668019"/>
    <n v="18.58867634766537"/>
    <n v="12.477028100179536"/>
    <n v="7.0085743463435932"/>
    <n v="946025.01183550234"/>
    <n v="585832.81136649847"/>
    <n v="515003.7281066486"/>
    <n v="70829.083259849882"/>
    <n v="175853.52761806455"/>
    <n v="118035.80656144241"/>
    <n v="66302.86628949696"/>
    <n v="0"/>
    <n v="0"/>
    <n v="0"/>
    <n v="0"/>
    <n v="0"/>
    <n v="0"/>
    <n v="0"/>
    <n v="14073.759408935322"/>
    <n v="8715.2770147539522"/>
    <n v="7661.5718119491166"/>
    <n v="1053.7052028048363"/>
    <n v="2616.1255864760897"/>
    <n v="1755.9869162045215"/>
    <n v="986.36989150075874"/>
  </r>
  <r>
    <x v="0"/>
    <x v="0"/>
    <x v="4"/>
    <x v="1"/>
    <n v="2016"/>
    <x v="1"/>
    <n v="10871.589785679025"/>
    <n v="6321.1225767279602"/>
    <n v="5267.6025307627615"/>
    <n v="1053.5200459651987"/>
    <n v="2032.5158540642035"/>
    <n v="1755.9869162045215"/>
    <n v="761.96443868233996"/>
    <n v="58.143497881558005"/>
    <n v="48.452918428744354"/>
    <n v="9.6905794528136457"/>
    <n v="18.695663597807975"/>
    <n v="16.152071139748628"/>
    <n v="7.008767380885395"/>
    <n v="730778.1493790485"/>
    <n v="424899.97780309583"/>
    <n v="354083.34061371797"/>
    <n v="70816.637189377885"/>
    <n v="136623.82445419356"/>
    <n v="118035.80656144241"/>
    <n v="51218.540560316702"/>
    <n v="0"/>
    <n v="0"/>
    <n v="0"/>
    <n v="0"/>
    <n v="0"/>
    <n v="0"/>
    <n v="0"/>
    <n v="10871.589785679025"/>
    <n v="6321.1225767279602"/>
    <n v="5267.6025307627615"/>
    <n v="1053.5200459651987"/>
    <n v="2032.5158540642035"/>
    <n v="1755.9869162045215"/>
    <n v="761.96443868233996"/>
  </r>
  <r>
    <x v="0"/>
    <x v="0"/>
    <x v="4"/>
    <x v="2"/>
    <n v="2016"/>
    <x v="1"/>
    <n v="18149.648696189044"/>
    <n v="12303.619839395113"/>
    <n v="11249.881406053484"/>
    <n v="1053.7384333416276"/>
    <n v="2817.8901646834884"/>
    <n v="1755.9869162045215"/>
    <n v="1272.151775905922"/>
    <n v="67.789851172042546"/>
    <n v="61.984017400930014"/>
    <n v="5.8058337711125247"/>
    <n v="15.525866157812588"/>
    <n v="9.6750463086000842"/>
    <n v="7.0092363615447875"/>
    <n v="1220002.4971097158"/>
    <n v="827037.87708587898"/>
    <n v="756206.56010026694"/>
    <n v="70831.316985611978"/>
    <n v="189415.95482322585"/>
    <n v="118035.80656144241"/>
    <n v="85512.858639168597"/>
    <n v="0"/>
    <n v="0"/>
    <n v="0"/>
    <n v="0"/>
    <n v="0"/>
    <n v="0"/>
    <n v="0"/>
    <n v="18149.648696189044"/>
    <n v="12303.619839395113"/>
    <n v="11249.881406053484"/>
    <n v="1053.7384333416276"/>
    <n v="2817.8901646834884"/>
    <n v="1755.9869162045215"/>
    <n v="1272.151775905922"/>
  </r>
  <r>
    <x v="0"/>
    <x v="0"/>
    <x v="4"/>
    <x v="3"/>
    <n v="2016"/>
    <x v="1"/>
    <n v="19903.652525619491"/>
    <n v="13934.628174197167"/>
    <n v="12880.882195440032"/>
    <n v="1053.7459787571349"/>
    <n v="2817.8901646834884"/>
    <n v="1755.9869162045215"/>
    <n v="1395.1472705343162"/>
    <n v="70.01040716652814"/>
    <n v="64.716172968052362"/>
    <n v="5.2942341984757775"/>
    <n v="14.15765353146298"/>
    <n v="8.8224355501798399"/>
    <n v="7.0095037518290528"/>
    <n v="1337905.0024234671"/>
    <n v="936672.73969801748"/>
    <n v="865840.91551659605"/>
    <n v="70831.824181421383"/>
    <n v="189415.95482322585"/>
    <n v="118035.80656144241"/>
    <n v="93780.501340781513"/>
    <n v="0"/>
    <n v="0"/>
    <n v="0"/>
    <n v="0"/>
    <n v="0"/>
    <n v="0"/>
    <n v="0"/>
    <n v="19903.652525619491"/>
    <n v="13934.628174197167"/>
    <n v="12880.882195440032"/>
    <n v="1053.7459787571349"/>
    <n v="2817.8901646834884"/>
    <n v="1755.9869162045215"/>
    <n v="1395.1472705343162"/>
  </r>
  <r>
    <x v="0"/>
    <x v="1"/>
    <x v="5"/>
    <x v="0"/>
    <n v="2016"/>
    <x v="1"/>
    <n v="21399.770907752638"/>
    <n v="13036.775716969854"/>
    <n v="11655.22192657997"/>
    <n v="1381.5537903898844"/>
    <n v="4572.2322318882289"/>
    <n v="2291.4042507469667"/>
    <n v="1499.3587081475882"/>
    <n v="60.920164861423515"/>
    <n v="54.464236915534251"/>
    <n v="6.45592794588927"/>
    <n v="21.365799903174736"/>
    <n v="10.707611126420257"/>
    <n v="7.0064241089814914"/>
    <n v="1003802.6384315803"/>
    <n v="611518.22221583768"/>
    <n v="546713.44715975947"/>
    <n v="64804.775056078215"/>
    <n v="214470.46315008003"/>
    <n v="107483.283"/>
    <n v="70330.670065662547"/>
    <n v="0"/>
    <n v="0"/>
    <n v="0"/>
    <n v="0"/>
    <n v="0"/>
    <n v="0"/>
    <n v="0"/>
    <n v="21399.770907752638"/>
    <n v="13036.775716969854"/>
    <n v="11655.22192657997"/>
    <n v="1381.5537903898844"/>
    <n v="4572.2322318882289"/>
    <n v="2291.4042507469667"/>
    <n v="1499.3587081475882"/>
  </r>
  <r>
    <x v="0"/>
    <x v="1"/>
    <x v="5"/>
    <x v="1"/>
    <n v="2016"/>
    <x v="1"/>
    <n v="15548.361654630959"/>
    <n v="8656.7772253842322"/>
    <n v="7276.1319095643694"/>
    <n v="1380.6453158198631"/>
    <n v="3510.4826582896944"/>
    <n v="2291.4042507469667"/>
    <n v="1089.6975202100639"/>
    <n v="55.676459151603787"/>
    <n v="46.796775577941553"/>
    <n v="8.8796835736622359"/>
    <n v="22.577829975058009"/>
    <n v="14.737271370739499"/>
    <n v="7.0084395025986934"/>
    <n v="729329.6044843517"/>
    <n v="406064.8993212835"/>
    <n v="341302.73823403078"/>
    <n v="64762.161087252731"/>
    <n v="164666.79805824001"/>
    <n v="107483.283"/>
    <n v="51114.624104828115"/>
    <n v="0"/>
    <n v="0"/>
    <n v="0"/>
    <n v="0"/>
    <n v="0"/>
    <n v="0"/>
    <n v="0"/>
    <n v="15548.361654630959"/>
    <n v="8656.7772253842322"/>
    <n v="7276.1319095643694"/>
    <n v="1380.6453158198631"/>
    <n v="3510.4826582896944"/>
    <n v="2291.4042507469667"/>
    <n v="1089.6975202100639"/>
  </r>
  <r>
    <x v="0"/>
    <x v="1"/>
    <x v="5"/>
    <x v="2"/>
    <n v="2016"/>
    <x v="1"/>
    <n v="24130.255779762891"/>
    <n v="15209.444589540075"/>
    <n v="13827.797570814473"/>
    <n v="1381.6470187256025"/>
    <n v="4938.7571271311563"/>
    <n v="2291.4042507469667"/>
    <n v="1690.6498123446893"/>
    <n v="63.030598300974695"/>
    <n v="57.304811424383288"/>
    <n v="5.7257868765914051"/>
    <n v="20.467073255282692"/>
    <n v="9.4959799500703106"/>
    <n v="7.0063484936722951"/>
    <n v="1131881.9496791812"/>
    <n v="713431.96494352515"/>
    <n v="648622.81681028777"/>
    <n v="64809.14813323749"/>
    <n v="231663.10780415998"/>
    <n v="107483.283"/>
    <n v="79303.593931495925"/>
    <n v="0"/>
    <n v="0"/>
    <n v="0"/>
    <n v="0"/>
    <n v="0"/>
    <n v="0"/>
    <n v="0"/>
    <n v="24130.255779762891"/>
    <n v="15209.444589540075"/>
    <n v="13827.797570814473"/>
    <n v="1381.6470187256025"/>
    <n v="4938.7571271311563"/>
    <n v="2291.4042507469667"/>
    <n v="1690.6498123446893"/>
  </r>
  <r>
    <x v="0"/>
    <x v="1"/>
    <x v="5"/>
    <x v="3"/>
    <n v="2016"/>
    <x v="1"/>
    <n v="28972.333539614319"/>
    <n v="19712.141631930466"/>
    <n v="18330.476374374113"/>
    <n v="1381.665257556353"/>
    <n v="4938.7571271311563"/>
    <n v="2291.4042507469667"/>
    <n v="2030.0305298057267"/>
    <n v="68.037811331205859"/>
    <n v="63.268898755809815"/>
    <n v="4.7689125753960431"/>
    <n v="17.046459583168602"/>
    <n v="7.9089392216677821"/>
    <n v="7.0067898639577466"/>
    <n v="1359010.1022085571"/>
    <n v="924640.7293126859"/>
    <n v="859830.72564755939"/>
    <n v="64810.003665126504"/>
    <n v="231663.10780415998"/>
    <n v="107483.283"/>
    <n v="95222.98209171099"/>
    <n v="0"/>
    <n v="0"/>
    <n v="0"/>
    <n v="0"/>
    <n v="0"/>
    <n v="0"/>
    <n v="0"/>
    <n v="28972.333539614319"/>
    <n v="19712.141631930466"/>
    <n v="18330.476374374113"/>
    <n v="1381.665257556353"/>
    <n v="4938.7571271311563"/>
    <n v="2291.4042507469667"/>
    <n v="2030.0305298057267"/>
  </r>
  <r>
    <x v="1"/>
    <x v="2"/>
    <x v="6"/>
    <x v="0"/>
    <n v="2016"/>
    <x v="1"/>
    <n v="33620.506645799855"/>
    <n v="23398.721383325992"/>
    <n v="20543.601828649662"/>
    <n v="2855.1195546763306"/>
    <n v="5233.02178562482"/>
    <n v="2633.6955389602854"/>
    <n v="2355.0679378887603"/>
    <n v="69.596575773938113"/>
    <n v="61.104379077571494"/>
    <n v="8.4921966963666069"/>
    <n v="15.564970036757526"/>
    <n v="7.8335986030993023"/>
    <n v="7.0048555862050774"/>
    <n v="607648.88414332492"/>
    <n v="422902.81609229848"/>
    <n v="371300.07762757048"/>
    <n v="51602.738464727983"/>
    <n v="94580.366745599982"/>
    <n v="47600.7745"/>
    <n v="42564.926805426512"/>
    <n v="0"/>
    <n v="0"/>
    <n v="0"/>
    <n v="0"/>
    <n v="0"/>
    <n v="0"/>
    <n v="0"/>
    <n v="33620.506645799855"/>
    <n v="23398.721383325992"/>
    <n v="20543.601828649662"/>
    <n v="2855.1195546763306"/>
    <n v="5233.02178562482"/>
    <n v="2633.6955389602854"/>
    <n v="2355.0679378887603"/>
  </r>
  <r>
    <x v="1"/>
    <x v="2"/>
    <x v="6"/>
    <x v="1"/>
    <n v="2016"/>
    <x v="1"/>
    <n v="25927.598048111449"/>
    <n v="17606.89738275218"/>
    <n v="14752.315610187548"/>
    <n v="2854.5817725646307"/>
    <n v="3870.6124499457301"/>
    <n v="2633.6955389602854"/>
    <n v="1816.3926764532569"/>
    <n v="67.907938676311957"/>
    <n v="56.898119073016474"/>
    <n v="11.009819603295481"/>
    <n v="14.92854233069871"/>
    <n v="10.157884791615405"/>
    <n v="7.0056342013739368"/>
    <n v="468609.11967903964"/>
    <n v="318222.79362324759"/>
    <n v="266629.77490199427"/>
    <n v="51593.018721253284"/>
    <n v="69956.510796800008"/>
    <n v="47600.7745"/>
    <n v="32829.040758992123"/>
    <n v="0"/>
    <n v="0"/>
    <n v="0"/>
    <n v="0"/>
    <n v="0"/>
    <n v="0"/>
    <n v="0"/>
    <n v="25927.598048111449"/>
    <n v="17606.89738275218"/>
    <n v="14752.315610187548"/>
    <n v="2854.5817725646307"/>
    <n v="3870.6124499457301"/>
    <n v="2633.6955389602854"/>
    <n v="1816.3926764532569"/>
  </r>
  <r>
    <x v="1"/>
    <x v="2"/>
    <x v="6"/>
    <x v="2"/>
    <n v="2016"/>
    <x v="1"/>
    <n v="42816.642932661722"/>
    <n v="32339.081987827638"/>
    <n v="29483.817389590815"/>
    <n v="2855.2645982368235"/>
    <n v="5701.5038943174941"/>
    <n v="2633.6955389602854"/>
    <n v="2142.3615115562998"/>
    <n v="75.529232963657904"/>
    <n v="68.860647099214177"/>
    <n v="6.6685858644437275"/>
    <n v="13.316092770944984"/>
    <n v="6.1511023718097935"/>
    <n v="5.0035718935873117"/>
    <n v="773857.62132901675"/>
    <n v="584488.7256206146"/>
    <n v="532883.36567374738"/>
    <n v="51605.359946867269"/>
    <n v="103047.59877120001"/>
    <n v="47600.7745"/>
    <n v="38720.522437202009"/>
    <n v="0"/>
    <n v="0"/>
    <n v="0"/>
    <n v="0"/>
    <n v="0"/>
    <n v="0"/>
    <n v="0"/>
    <n v="42816.642932661722"/>
    <n v="32339.081987827638"/>
    <n v="29483.817389590815"/>
    <n v="2855.2645982368235"/>
    <n v="5701.5038943174941"/>
    <n v="2633.6955389602854"/>
    <n v="2142.3615115562998"/>
  </r>
  <r>
    <x v="1"/>
    <x v="2"/>
    <x v="6"/>
    <x v="3"/>
    <n v="2016"/>
    <x v="1"/>
    <n v="42095.043261134968"/>
    <n v="30811.166164203893"/>
    <n v="27955.88131010874"/>
    <n v="2855.2848540951522"/>
    <n v="5701.5038943174941"/>
    <n v="2633.6955389602854"/>
    <n v="2948.6776636532945"/>
    <n v="73.194285543473654"/>
    <n v="66.411337640599427"/>
    <n v="6.7829479028742252"/>
    <n v="13.544359270397788"/>
    <n v="6.2565455096987481"/>
    <n v="7.0048096764298045"/>
    <n v="760815.6038537625"/>
    <n v="556873.5455440263"/>
    <n v="505267.81949768763"/>
    <n v="51605.726046338663"/>
    <n v="103047.59877120001"/>
    <n v="47600.7745"/>
    <n v="53293.685038536205"/>
    <n v="0"/>
    <n v="0"/>
    <n v="0"/>
    <n v="0"/>
    <n v="0"/>
    <n v="0"/>
    <n v="0"/>
    <n v="42095.043261134968"/>
    <n v="30811.166164203893"/>
    <n v="27955.88131010874"/>
    <n v="2855.2848540951522"/>
    <n v="5701.5038943174941"/>
    <n v="2633.6955389602854"/>
    <n v="2948.6776636532945"/>
  </r>
</pivotCacheRecords>
</file>

<file path=xl/pivotCache/pivotCacheRecords5.xml><?xml version="1.0" encoding="utf-8"?>
<pivotCacheRecords xmlns="http://schemas.openxmlformats.org/spreadsheetml/2006/main" xmlns:r="http://schemas.openxmlformats.org/officeDocument/2006/relationships" count="28">
  <r>
    <x v="0"/>
    <x v="0"/>
    <x v="0"/>
    <x v="0"/>
    <n v="9779.0859363216659"/>
    <n v="9920.1691217970038"/>
    <n v="9225.1964703816084"/>
    <n v="101.44270319735431"/>
    <n v="1.4427031973543114"/>
    <n v="94.335979154423924"/>
    <n v="-5.6640208455760792"/>
  </r>
  <r>
    <x v="0"/>
    <x v="0"/>
    <x v="0"/>
    <x v="1"/>
    <n v="16846.180686361746"/>
    <n v="17181.675569150044"/>
    <n v="15977.986954626882"/>
    <n v="101.99151896227674"/>
    <n v="1.9915189622767615"/>
    <n v="94.846346789823215"/>
    <n v="-5.15365321017679"/>
  </r>
  <r>
    <x v="0"/>
    <x v="0"/>
    <x v="0"/>
    <x v="2"/>
    <n v="18385.729857395472"/>
    <n v="18743.463305141686"/>
    <n v="17430.361257187706"/>
    <n v="101.94571252009514"/>
    <n v="1.9457125200951442"/>
    <n v="94.803749388151275"/>
    <n v="-5.1962506118487291"/>
  </r>
  <r>
    <x v="0"/>
    <x v="0"/>
    <x v="0"/>
    <x v="3"/>
    <n v="12715.14721868684"/>
    <n v="12910.457567456229"/>
    <n v="12005.995676083185"/>
    <n v="101.53604473003939"/>
    <n v="1.5360447300393876"/>
    <n v="94.422781502982147"/>
    <n v="-5.5772184970178662"/>
  </r>
  <r>
    <x v="0"/>
    <x v="0"/>
    <x v="1"/>
    <x v="0"/>
    <n v="11648.93657756617"/>
    <n v="11815.795979435834"/>
    <n v="10988.022283282924"/>
    <n v="101.4324002947274"/>
    <n v="1.4324002947273762"/>
    <n v="94.326398037430721"/>
    <n v="-5.6736019625692862"/>
  </r>
  <r>
    <x v="0"/>
    <x v="0"/>
    <x v="1"/>
    <x v="1"/>
    <n v="18757.320105247833"/>
    <n v="19087.975327855824"/>
    <n v="17750.737962153678"/>
    <n v="101.76280631109708"/>
    <n v="1.7628063110970871"/>
    <n v="94.633656953945476"/>
    <n v="-5.3663430460545225"/>
  </r>
  <r>
    <x v="0"/>
    <x v="0"/>
    <x v="1"/>
    <x v="2"/>
    <n v="20947.011375388243"/>
    <n v="21353.791792744527"/>
    <n v="19857.819182018746"/>
    <n v="101.94194966559398"/>
    <n v="1.9419496655939783"/>
    <n v="94.800250146189114"/>
    <n v="-5.1997498538108751"/>
  </r>
  <r>
    <x v="0"/>
    <x v="0"/>
    <x v="1"/>
    <x v="3"/>
    <n v="15011.4389868413"/>
    <n v="15240.784582109556"/>
    <n v="14173.068060280659"/>
    <n v="101.5278055319633"/>
    <n v="1.5278055319632999"/>
    <n v="94.415119514554618"/>
    <n v="-5.5848804854453871"/>
  </r>
  <r>
    <x v="0"/>
    <x v="0"/>
    <x v="2"/>
    <x v="0"/>
    <n v="10059.291409135189"/>
    <n v="10202.235566807665"/>
    <n v="9487.5023182938148"/>
    <n v="101.42101617160294"/>
    <n v="1.4210161716029512"/>
    <n v="94.315811446498969"/>
    <n v="-5.6841885535010235"/>
  </r>
  <r>
    <x v="0"/>
    <x v="0"/>
    <x v="2"/>
    <x v="1"/>
    <n v="17193.899723443701"/>
    <n v="17533.228201178892"/>
    <n v="16304.911028231627"/>
    <n v="101.97353993679816"/>
    <n v="1.9735399367981632"/>
    <n v="94.829627312529055"/>
    <n v="-5.1703726874709366"/>
  </r>
  <r>
    <x v="0"/>
    <x v="0"/>
    <x v="2"/>
    <x v="2"/>
    <n v="18625.407670692544"/>
    <n v="18984.035966532054"/>
    <n v="17654.080232084249"/>
    <n v="101.92547890591312"/>
    <n v="1.925478905913125"/>
    <n v="94.784933270820702"/>
    <n v="-5.2150667291792967"/>
  </r>
  <r>
    <x v="0"/>
    <x v="0"/>
    <x v="2"/>
    <x v="3"/>
    <n v="13005.253562159889"/>
    <n v="13202.55480882857"/>
    <n v="12277.629597544817"/>
    <n v="101.51708881126892"/>
    <n v="1.5170888112689296"/>
    <n v="94.405153570152848"/>
    <n v="-5.594846429847145"/>
  </r>
  <r>
    <x v="0"/>
    <x v="0"/>
    <x v="3"/>
    <x v="0"/>
    <n v="10052.059789152316"/>
    <n v="10192.604306945226"/>
    <n v="9478.5457911018457"/>
    <n v="101.39816635337345"/>
    <n v="1.3981663533734645"/>
    <n v="94.294562407305037"/>
    <n v="-5.7054375926949614"/>
  </r>
  <r>
    <x v="0"/>
    <x v="0"/>
    <x v="3"/>
    <x v="1"/>
    <n v="16921.434683102238"/>
    <n v="17233.228776142874"/>
    <n v="16025.928522693712"/>
    <n v="101.84259844912556"/>
    <n v="1.8425984491255543"/>
    <n v="94.70785913145545"/>
    <n v="-5.2921408685445481"/>
  </r>
  <r>
    <x v="0"/>
    <x v="0"/>
    <x v="3"/>
    <x v="2"/>
    <n v="18872.616910641165"/>
    <n v="19253.153670508953"/>
    <n v="17904.344482860968"/>
    <n v="102.01634337023619"/>
    <n v="2.0163433702361955"/>
    <n v="94.869432085837317"/>
    <n v="-5.130567914162687"/>
  </r>
  <r>
    <x v="0"/>
    <x v="0"/>
    <x v="3"/>
    <x v="3"/>
    <n v="13022.283997398179"/>
    <n v="13217.050050276697"/>
    <n v="12291.109352637983"/>
    <n v="101.4956366557313"/>
    <n v="1.4956366557312917"/>
    <n v="94.385204278248864"/>
    <n v="-5.6147957217511424"/>
  </r>
  <r>
    <x v="0"/>
    <x v="0"/>
    <x v="4"/>
    <x v="0"/>
    <n v="10912.82891543424"/>
    <n v="11077.185397218364"/>
    <n v="10301.156197392564"/>
    <n v="101.50608502211256"/>
    <n v="1.5060850221125577"/>
    <n v="94.394920668310164"/>
    <n v="-5.6050793316898329"/>
  </r>
  <r>
    <x v="0"/>
    <x v="0"/>
    <x v="4"/>
    <x v="1"/>
    <n v="18219.714700773377"/>
    <n v="18593.260965407037"/>
    <n v="17290.681572562316"/>
    <n v="102.05023114120335"/>
    <n v="2.0502311412033514"/>
    <n v="94.900945797073177"/>
    <n v="-5.0990542029268227"/>
  </r>
  <r>
    <x v="0"/>
    <x v="0"/>
    <x v="4"/>
    <x v="2"/>
    <n v="19981.252014207563"/>
    <n v="20363.750803661304"/>
    <n v="18937.137031756251"/>
    <n v="101.91428839985487"/>
    <n v="1.9142883998548577"/>
    <n v="94.774526732814849"/>
    <n v="-5.2254732671851549"/>
  </r>
  <r>
    <x v="0"/>
    <x v="0"/>
    <x v="4"/>
    <x v="3"/>
    <n v="14126.756219617644"/>
    <n v="14353.323660349188"/>
    <n v="13347.779573511158"/>
    <n v="101.60381787021221"/>
    <n v="1.6038178702122208"/>
    <n v="94.485806691951467"/>
    <n v="-5.5141933080485313"/>
  </r>
  <r>
    <x v="0"/>
    <x v="1"/>
    <x v="5"/>
    <x v="0"/>
    <n v="15285.819474944134"/>
    <n v="15530.95118897714"/>
    <n v="14406.193069290322"/>
    <n v="101.60365438329829"/>
    <n v="1.603654383298303"/>
    <n v="94.245474329356981"/>
    <n v="-5.7545256706430292"/>
  </r>
  <r>
    <x v="0"/>
    <x v="1"/>
    <x v="5"/>
    <x v="1"/>
    <n v="23715.726013460404"/>
    <n v="24102.783992696513"/>
    <n v="22357.25007961052"/>
    <n v="101.63207307681166"/>
    <n v="1.6320730768116798"/>
    <n v="94.271834928946092"/>
    <n v="-5.7281650710539029"/>
  </r>
  <r>
    <x v="0"/>
    <x v="1"/>
    <x v="5"/>
    <x v="2"/>
    <n v="28476.416282248374"/>
    <n v="28978.054652030616"/>
    <n v="26879.451555155752"/>
    <n v="101.76159234648833"/>
    <n v="1.7615923464883165"/>
    <n v="94.391974357784136"/>
    <n v="-5.6080256422158641"/>
  </r>
  <r>
    <x v="0"/>
    <x v="1"/>
    <x v="5"/>
    <x v="3"/>
    <n v="21032.374687345658"/>
    <n v="21345.619901159142"/>
    <n v="19799.760989399954"/>
    <n v="101.48934781958762"/>
    <n v="1.4893478195876275"/>
    <n v="94.139445895820231"/>
    <n v="-5.8605541041797711"/>
  </r>
  <r>
    <x v="1"/>
    <x v="2"/>
    <x v="6"/>
    <x v="0"/>
    <n v="24631.23244754296"/>
    <n v="24823.012193918574"/>
    <n v="22294.237846291857"/>
    <n v="100.77860394027805"/>
    <n v="0.77860394027804425"/>
    <n v="90.512067935584668"/>
    <n v="-9.4879320644153395"/>
  </r>
  <r>
    <x v="1"/>
    <x v="2"/>
    <x v="6"/>
    <x v="1"/>
    <n v="40672.155909145979"/>
    <n v="41068.4803724378"/>
    <n v="36884.744778605433"/>
    <n v="100.97443682153741"/>
    <n v="0.97443682153741662"/>
    <n v="90.687950894462261"/>
    <n v="-9.3120491055377457"/>
  </r>
  <r>
    <x v="1"/>
    <x v="2"/>
    <x v="6"/>
    <x v="2"/>
    <n v="39985.607676056527"/>
    <n v="40363.204426317789"/>
    <n v="36251.316830085947"/>
    <n v="100.94433165382995"/>
    <n v="0.944331653829944"/>
    <n v="90.660912605795716"/>
    <n v="-9.3390873942042933"/>
  </r>
  <r>
    <x v="1"/>
    <x v="2"/>
    <x v="6"/>
    <x v="3"/>
    <n v="31935.950061834832"/>
    <n v="32190.76813233022"/>
    <n v="28911.424431110132"/>
    <n v="100.79790352252557"/>
    <n v="0.79790352252557817"/>
    <n v="90.5294014273301"/>
    <n v="-9.4705985726698962"/>
  </r>
</pivotCacheRecords>
</file>

<file path=xl/pivotCache/pivotCacheRecords6.xml><?xml version="1.0" encoding="utf-8"?>
<pivotCacheRecords xmlns="http://schemas.openxmlformats.org/spreadsheetml/2006/main" xmlns:r="http://schemas.openxmlformats.org/officeDocument/2006/relationships" count="56">
  <r>
    <x v="0"/>
    <x v="0"/>
    <x v="0"/>
    <x v="0"/>
    <n v="2016"/>
    <x v="0"/>
    <n v="287900"/>
    <n v="457890"/>
    <n v="745040"/>
    <n v="1266320"/>
    <n v="4283.0107905614495"/>
    <n v="6811.9062552628757"/>
    <n v="11083.759497741932"/>
    <n v="18838.701716928706"/>
  </r>
  <r>
    <x v="0"/>
    <x v="0"/>
    <x v="0"/>
    <x v="1"/>
    <n v="2016"/>
    <x v="0"/>
    <n v="227810"/>
    <n v="379450"/>
    <n v="603900"/>
    <n v="847310"/>
    <n v="3389.0680382000824"/>
    <n v="5644.9754931522812"/>
    <n v="8984.0577159432414"/>
    <n v="12605.202754257109"/>
  </r>
  <r>
    <x v="0"/>
    <x v="0"/>
    <x v="0"/>
    <x v="2"/>
    <n v="2016"/>
    <x v="0"/>
    <n v="433510"/>
    <n v="667020"/>
    <n v="1024240"/>
    <n v="1627620"/>
    <n v="6449.2115589312043"/>
    <n v="9923.0769625574776"/>
    <n v="15237.342730547616"/>
    <n v="24213.664546487063"/>
  </r>
  <r>
    <x v="0"/>
    <x v="0"/>
    <x v="0"/>
    <x v="3"/>
    <n v="2016"/>
    <x v="0"/>
    <n v="505840"/>
    <n v="736390"/>
    <n v="1178520"/>
    <n v="1707210"/>
    <n v="7525.2454959972329"/>
    <n v="10955.075776524993"/>
    <n v="17532.52475474984"/>
    <n v="25397.703548990663"/>
  </r>
  <r>
    <x v="0"/>
    <x v="0"/>
    <x v="0"/>
    <x v="0"/>
    <n v="2016"/>
    <x v="1"/>
    <n v="288478.66666666663"/>
    <n v="458581.19999999995"/>
    <n v="745785.60000000009"/>
    <n v="1267586.8999999999"/>
    <n v="4302.5100099543233"/>
    <n v="6839.5012573206986"/>
    <n v="11123.006239443905"/>
    <n v="18905.402568428988"/>
  </r>
  <r>
    <x v="0"/>
    <x v="0"/>
    <x v="0"/>
    <x v="1"/>
    <n v="2016"/>
    <x v="1"/>
    <n v="228267.20000000004"/>
    <n v="380016.00000000006"/>
    <n v="604500"/>
    <n v="848160"/>
    <n v="3404.4871473254375"/>
    <n v="5667.7419610790485"/>
    <n v="9015.8046384159734"/>
    <n v="12649.867431131333"/>
  </r>
  <r>
    <x v="0"/>
    <x v="0"/>
    <x v="0"/>
    <x v="2"/>
    <n v="2016"/>
    <x v="1"/>
    <n v="434377.71562500001"/>
    <n v="668017.546875"/>
    <n v="1025262"/>
    <n v="1629251.1031249999"/>
    <n v="6478.5188144853755"/>
    <n v="9963.1359762760694"/>
    <n v="15291.252101226861"/>
    <n v="24299.436977169091"/>
  </r>
  <r>
    <x v="0"/>
    <x v="0"/>
    <x v="0"/>
    <x v="3"/>
    <n v="2016"/>
    <x v="1"/>
    <n v="506850"/>
    <n v="737490"/>
    <n v="1179700"/>
    <n v="1708920"/>
    <n v="7559.4054275949311"/>
    <n v="10999.281658867487"/>
    <n v="17594.614941173404"/>
    <n v="25487.657341078288"/>
  </r>
  <r>
    <x v="0"/>
    <x v="0"/>
    <x v="1"/>
    <x v="0"/>
    <n v="2016"/>
    <x v="0"/>
    <n v="329790"/>
    <n v="518690"/>
    <n v="800720"/>
    <n v="1360960"/>
    <n v="4906.1970427900669"/>
    <n v="7716.4114864755747"/>
    <n v="11912.095867378825"/>
    <n v="20246.635517618997"/>
  </r>
  <r>
    <x v="0"/>
    <x v="0"/>
    <x v="1"/>
    <x v="1"/>
    <n v="2016"/>
    <x v="0"/>
    <n v="260960"/>
    <n v="429830"/>
    <n v="649030"/>
    <n v="910630"/>
    <n v="3882.2316634418748"/>
    <n v="6394.4651896735941"/>
    <n v="9655.4445758877991"/>
    <n v="13547.197347026649"/>
  </r>
  <r>
    <x v="0"/>
    <x v="0"/>
    <x v="1"/>
    <x v="2"/>
    <n v="2016"/>
    <x v="0"/>
    <n v="456590"/>
    <n v="702530"/>
    <n v="1034390"/>
    <n v="1626810"/>
    <n v="6792.5665052533941"/>
    <n v="10451.349672431868"/>
    <n v="15388.341547929342"/>
    <n v="24201.614394558081"/>
  </r>
  <r>
    <x v="0"/>
    <x v="0"/>
    <x v="1"/>
    <x v="3"/>
    <n v="2016"/>
    <x v="0"/>
    <n v="549080"/>
    <n v="799330"/>
    <n v="1265650"/>
    <n v="1833430"/>
    <n v="8168.5153347741598"/>
    <n v="11891.417211599455"/>
    <n v="18828.734307308434"/>
    <n v="27275.444507603603"/>
  </r>
  <r>
    <x v="0"/>
    <x v="0"/>
    <x v="1"/>
    <x v="0"/>
    <n v="2016"/>
    <x v="1"/>
    <n v="330616"/>
    <n v="519725.36"/>
    <n v="801920"/>
    <n v="1362996.6666666665"/>
    <n v="4930.9665282622582"/>
    <n v="7751.434758296793"/>
    <n v="11960.221762842906"/>
    <n v="20328.389858525792"/>
  </r>
  <r>
    <x v="0"/>
    <x v="0"/>
    <x v="1"/>
    <x v="1"/>
    <n v="2016"/>
    <x v="1"/>
    <n v="261609.60000000003"/>
    <n v="430684.80000000005"/>
    <n v="650000"/>
    <n v="912000"/>
    <n v="3901.7717868224113"/>
    <n v="6423.4408892229212"/>
    <n v="9694.4135896945936"/>
    <n v="13602.007990463801"/>
  </r>
  <r>
    <x v="0"/>
    <x v="0"/>
    <x v="1"/>
    <x v="2"/>
    <n v="2016"/>
    <x v="1"/>
    <n v="457731.35625000001"/>
    <n v="703932.46875"/>
    <n v="1035941.8125"/>
    <n v="1629251.1031249999"/>
    <n v="6826.8262776297506"/>
    <n v="10498.78844811887"/>
    <n v="15450.535977281306"/>
    <n v="24299.436977169091"/>
  </r>
  <r>
    <x v="0"/>
    <x v="0"/>
    <x v="1"/>
    <x v="3"/>
    <n v="2016"/>
    <x v="1"/>
    <n v="550450"/>
    <n v="800930"/>
    <n v="1267550"/>
    <n v="1836180"/>
    <n v="8209.6768622267537"/>
    <n v="11945.456425221679"/>
    <n v="18904.852224026745"/>
    <n v="27385.674377116033"/>
  </r>
  <r>
    <x v="0"/>
    <x v="0"/>
    <x v="2"/>
    <x v="0"/>
    <n v="2016"/>
    <x v="0"/>
    <n v="291140"/>
    <n v="462980"/>
    <n v="745040"/>
    <n v="1266320"/>
    <n v="4331.211398277389"/>
    <n v="6887.6288149153861"/>
    <n v="11083.759497741932"/>
    <n v="18838.701716928706"/>
  </r>
  <r>
    <x v="0"/>
    <x v="0"/>
    <x v="2"/>
    <x v="1"/>
    <n v="2016"/>
    <x v="0"/>
    <n v="230370"/>
    <n v="383660"/>
    <n v="603900"/>
    <n v="847310"/>
    <n v="3427.1524689879857"/>
    <n v="5707.60652972145"/>
    <n v="8984.0577159432414"/>
    <n v="12605.202754257109"/>
  </r>
  <r>
    <x v="0"/>
    <x v="0"/>
    <x v="2"/>
    <x v="2"/>
    <n v="2016"/>
    <x v="0"/>
    <n v="438170"/>
    <n v="674190"/>
    <n v="1034910"/>
    <n v="1627620"/>
    <n v="6518.5371243498093"/>
    <n v="10029.74312222516"/>
    <n v="15396.077447933134"/>
    <n v="24213.664546487063"/>
  </r>
  <r>
    <x v="0"/>
    <x v="0"/>
    <x v="2"/>
    <x v="3"/>
    <n v="2016"/>
    <x v="0"/>
    <n v="505840"/>
    <n v="736390"/>
    <n v="1178520"/>
    <n v="1707210"/>
    <n v="7525.2454959972329"/>
    <n v="10955.075776524993"/>
    <n v="17532.52475474984"/>
    <n v="25397.703548990663"/>
  </r>
  <r>
    <x v="0"/>
    <x v="0"/>
    <x v="2"/>
    <x v="0"/>
    <n v="2016"/>
    <x v="1"/>
    <n v="291720"/>
    <n v="463676.54666666663"/>
    <n v="745785.60000000009"/>
    <n v="1267586.8999999999"/>
    <n v="4350.8528190549341"/>
    <n v="6915.4957157353738"/>
    <n v="11123.006239443905"/>
    <n v="18905.402568428988"/>
  </r>
  <r>
    <x v="0"/>
    <x v="0"/>
    <x v="2"/>
    <x v="1"/>
    <n v="2016"/>
    <x v="1"/>
    <n v="230832.00000000003"/>
    <n v="384238.40000000008"/>
    <n v="604500"/>
    <n v="848160"/>
    <n v="3442.7398119021277"/>
    <n v="5730.7168717577051"/>
    <n v="9015.8046384159734"/>
    <n v="12649.867431131333"/>
  </r>
  <r>
    <x v="0"/>
    <x v="0"/>
    <x v="2"/>
    <x v="2"/>
    <n v="2016"/>
    <x v="1"/>
    <n v="439048.44374999998"/>
    <n v="675200.53125"/>
    <n v="1035941.8125"/>
    <n v="1629251.1031249999"/>
    <n v="6548.1803071142494"/>
    <n v="10070.26647064463"/>
    <n v="15450.535977281306"/>
    <n v="24299.436977169091"/>
  </r>
  <r>
    <x v="0"/>
    <x v="0"/>
    <x v="2"/>
    <x v="3"/>
    <n v="2016"/>
    <x v="1"/>
    <n v="506850"/>
    <n v="737490"/>
    <n v="1179700"/>
    <n v="1708920"/>
    <n v="7559.4054275949311"/>
    <n v="10999.281658867487"/>
    <n v="17594.614941173404"/>
    <n v="25487.657341078288"/>
  </r>
  <r>
    <x v="0"/>
    <x v="0"/>
    <x v="3"/>
    <x v="0"/>
    <n v="2016"/>
    <x v="0"/>
    <n v="284670"/>
    <n v="457890"/>
    <n v="745040"/>
    <n v="1266320"/>
    <n v="4234.9589501532746"/>
    <n v="6811.9062552628757"/>
    <n v="11083.759497741932"/>
    <n v="18838.701716928706"/>
  </r>
  <r>
    <x v="0"/>
    <x v="0"/>
    <x v="3"/>
    <x v="1"/>
    <n v="2016"/>
    <x v="0"/>
    <n v="225250"/>
    <n v="379450"/>
    <n v="603900"/>
    <n v="847310"/>
    <n v="3350.9836074121795"/>
    <n v="5644.9754931522812"/>
    <n v="8984.0577159432414"/>
    <n v="12605.202754257109"/>
  </r>
  <r>
    <x v="0"/>
    <x v="0"/>
    <x v="3"/>
    <x v="2"/>
    <n v="2016"/>
    <x v="0"/>
    <n v="419530"/>
    <n v="645500"/>
    <n v="1013570"/>
    <n v="1610840"/>
    <n v="6241.2348626753901"/>
    <n v="9602.9297162466664"/>
    <n v="15078.608013162098"/>
    <n v="23964.033004056979"/>
  </r>
  <r>
    <x v="0"/>
    <x v="0"/>
    <x v="3"/>
    <x v="3"/>
    <n v="2016"/>
    <x v="0"/>
    <n v="511280"/>
    <n v="744300"/>
    <n v="1191060"/>
    <n v="1725370"/>
    <n v="7606.1749114215272"/>
    <n v="11072.750716967303"/>
    <n v="17719.07895868746"/>
    <n v="25667.864979892351"/>
  </r>
  <r>
    <x v="0"/>
    <x v="0"/>
    <x v="3"/>
    <x v="0"/>
    <n v="2016"/>
    <x v="1"/>
    <n v="285237.33333333331"/>
    <n v="458581.19999999995"/>
    <n v="745785.60000000009"/>
    <n v="1267586.8999999999"/>
    <n v="4254.1672008537125"/>
    <n v="6839.5012573206986"/>
    <n v="11123.006239443905"/>
    <n v="18905.402568428988"/>
  </r>
  <r>
    <x v="0"/>
    <x v="0"/>
    <x v="3"/>
    <x v="1"/>
    <n v="2016"/>
    <x v="1"/>
    <n v="225702.40000000002"/>
    <n v="380016.00000000006"/>
    <n v="604500"/>
    <n v="848160"/>
    <n v="3366.2344827487468"/>
    <n v="5667.7419610790485"/>
    <n v="9015.8046384159734"/>
    <n v="12649.867431131333"/>
  </r>
  <r>
    <x v="0"/>
    <x v="0"/>
    <x v="3"/>
    <x v="2"/>
    <n v="2016"/>
    <x v="1"/>
    <n v="420365.53125"/>
    <n v="646468.59375"/>
    <n v="1014582.1875"/>
    <n v="1612454.7"/>
    <n v="6269.5343365987501"/>
    <n v="9641.7444931703903"/>
    <n v="15131.968225172413"/>
    <n v="24048.927317610647"/>
  </r>
  <r>
    <x v="0"/>
    <x v="0"/>
    <x v="3"/>
    <x v="3"/>
    <n v="2016"/>
    <x v="1"/>
    <n v="512300"/>
    <n v="745420"/>
    <n v="1192250"/>
    <n v="1727100"/>
    <n v="7640.6893569239082"/>
    <n v="11117.553504661761"/>
    <n v="17781.791695866737"/>
    <n v="25758.80263194082"/>
  </r>
  <r>
    <x v="0"/>
    <x v="0"/>
    <x v="4"/>
    <x v="0"/>
    <n v="2016"/>
    <x v="0"/>
    <n v="323330"/>
    <n v="508520"/>
    <n v="800720"/>
    <n v="1360960"/>
    <n v="4810.0933619737179"/>
    <n v="7565.1151344783193"/>
    <n v="11912.095867378825"/>
    <n v="20246.635517618997"/>
  </r>
  <r>
    <x v="0"/>
    <x v="0"/>
    <x v="4"/>
    <x v="1"/>
    <n v="2016"/>
    <x v="0"/>
    <n v="255840"/>
    <n v="421400"/>
    <n v="649030"/>
    <n v="910630"/>
    <n v="3806.0628018660686"/>
    <n v="6269.054349227491"/>
    <n v="9655.4445758877991"/>
    <n v="13547.197347026649"/>
  </r>
  <r>
    <x v="0"/>
    <x v="0"/>
    <x v="4"/>
    <x v="2"/>
    <n v="2016"/>
    <x v="0"/>
    <n v="465910"/>
    <n v="716860"/>
    <n v="1066380"/>
    <n v="1677120"/>
    <n v="6931.2176360906033"/>
    <n v="10664.533224459467"/>
    <n v="15864.248165470364"/>
    <n v="24950.062719925034"/>
  </r>
  <r>
    <x v="0"/>
    <x v="0"/>
    <x v="4"/>
    <x v="3"/>
    <n v="2016"/>
    <x v="0"/>
    <n v="543640"/>
    <n v="791420"/>
    <n v="1253120"/>
    <n v="1815280"/>
    <n v="8087.5859193498654"/>
    <n v="11773.742271157145"/>
    <n v="18642.328870678579"/>
    <n v="27005.431844009683"/>
  </r>
  <r>
    <x v="0"/>
    <x v="0"/>
    <x v="4"/>
    <x v="0"/>
    <n v="2016"/>
    <x v="1"/>
    <n v="324133.33333333331"/>
    <n v="509534.66666666663"/>
    <n v="801920"/>
    <n v="1362996.6666666665"/>
    <n v="4834.2809100610375"/>
    <n v="7599.4458414674436"/>
    <n v="11960.221762842906"/>
    <n v="20328.389858525792"/>
  </r>
  <r>
    <x v="0"/>
    <x v="0"/>
    <x v="4"/>
    <x v="1"/>
    <n v="2016"/>
    <x v="1"/>
    <n v="256480.00000000003"/>
    <n v="422240.00000000006"/>
    <n v="650000"/>
    <n v="912000"/>
    <n v="3825.2664576690304"/>
    <n v="6297.4910678656097"/>
    <n v="9694.4135896945936"/>
    <n v="13602.007990463801"/>
  </r>
  <r>
    <x v="0"/>
    <x v="0"/>
    <x v="4"/>
    <x v="2"/>
    <n v="2016"/>
    <x v="1"/>
    <n v="467072.8125"/>
    <n v="718298.4375"/>
    <n v="1067981.25"/>
    <n v="1679640.3125"/>
    <n v="6966.1492628875003"/>
    <n v="10713.04943685599"/>
    <n v="15928.387605444646"/>
    <n v="25050.965955844422"/>
  </r>
  <r>
    <x v="0"/>
    <x v="0"/>
    <x v="4"/>
    <x v="3"/>
    <n v="2016"/>
    <x v="1"/>
    <n v="545000"/>
    <n v="793000"/>
    <n v="1255000"/>
    <n v="1818000"/>
    <n v="8128.3929328977756"/>
    <n v="11827.184579427405"/>
    <n v="18717.675469333408"/>
    <n v="27114.529086253497"/>
  </r>
  <r>
    <x v="0"/>
    <x v="1"/>
    <x v="5"/>
    <x v="0"/>
    <n v="2016"/>
    <x v="0"/>
    <n v="364020"/>
    <n v="531780"/>
    <n v="820130"/>
    <n v="1345800"/>
    <n v="7760.4344794428252"/>
    <n v="11336.860193061111"/>
    <n v="17484.108372137369"/>
    <n v="28690.711286286893"/>
  </r>
  <r>
    <x v="0"/>
    <x v="1"/>
    <x v="5"/>
    <x v="1"/>
    <n v="2016"/>
    <x v="0"/>
    <n v="249380"/>
    <n v="395950"/>
    <n v="614350"/>
    <n v="1063070"/>
    <n v="5316.4583003226517"/>
    <n v="8441.1406849496907"/>
    <n v="13097.145548172353"/>
    <n v="22663.274221364991"/>
  </r>
  <r>
    <x v="0"/>
    <x v="1"/>
    <x v="5"/>
    <x v="2"/>
    <n v="2016"/>
    <x v="0"/>
    <n v="383230"/>
    <n v="618070"/>
    <n v="927260"/>
    <n v="1512090"/>
    <n v="8169.966775333427"/>
    <n v="13176.451125512958"/>
    <n v="19767.981087325297"/>
    <n v="32235.798505633487"/>
  </r>
  <r>
    <x v="0"/>
    <x v="1"/>
    <x v="5"/>
    <x v="3"/>
    <n v="2016"/>
    <x v="0"/>
    <n v="506780"/>
    <n v="788870"/>
    <n v="1249090"/>
    <n v="2039900"/>
    <n v="10803.892603406503"/>
    <n v="16817.685698033245"/>
    <n v="26628.979462467003"/>
    <n v="43488.023445457446"/>
  </r>
  <r>
    <x v="0"/>
    <x v="1"/>
    <x v="5"/>
    <x v="0"/>
    <n v="2016"/>
    <x v="1"/>
    <n v="364750.84800000006"/>
    <n v="532579.66079999995"/>
    <n v="820946.11860596319"/>
    <n v="1347142.766403723"/>
    <n v="7635.5074490979232"/>
    <n v="11148.749864665"/>
    <n v="17185.265608824186"/>
    <n v="28200.396748286679"/>
  </r>
  <r>
    <x v="0"/>
    <x v="1"/>
    <x v="5"/>
    <x v="1"/>
    <n v="2016"/>
    <x v="1"/>
    <n v="250004.95016328414"/>
    <n v="396746.72824475402"/>
    <n v="615275.58830511733"/>
    <n v="1064667.1751811632"/>
    <n v="5233.4755895704202"/>
    <n v="8305.2928198210739"/>
    <n v="12879.864059292961"/>
    <n v="22287.197388245178"/>
  </r>
  <r>
    <x v="0"/>
    <x v="1"/>
    <x v="5"/>
    <x v="2"/>
    <n v="2016"/>
    <x v="1"/>
    <n v="384000"/>
    <n v="619000"/>
    <n v="928190"/>
    <n v="1513600.0000000002"/>
    <n v="8038.4593388350449"/>
    <n v="12957.828986299201"/>
    <n v="19430.254098211721"/>
    <n v="31684.927227241475"/>
  </r>
  <r>
    <x v="0"/>
    <x v="1"/>
    <x v="5"/>
    <x v="3"/>
    <n v="2016"/>
    <x v="1"/>
    <n v="507798.24"/>
    <n v="790050.17"/>
    <n v="1250341.04"/>
    <n v="2041938.3599999999"/>
    <n v="10629.988293156248"/>
    <n v="16538.505643710196"/>
    <n v="26173.998983637299"/>
    <n v="42744.891873092485"/>
  </r>
  <r>
    <x v="1"/>
    <x v="2"/>
    <x v="6"/>
    <x v="0"/>
    <n v="2016"/>
    <x v="0"/>
    <n v="245150"/>
    <n v="351550"/>
    <n v="549730"/>
    <n v="1043420"/>
    <n v="13563.864625272305"/>
    <n v="19450.852983946479"/>
    <n v="30415.922090356697"/>
    <n v="57731.216101577113"/>
  </r>
  <r>
    <x v="1"/>
    <x v="2"/>
    <x v="6"/>
    <x v="1"/>
    <n v="2016"/>
    <x v="0"/>
    <n v="202090"/>
    <n v="310050"/>
    <n v="422550"/>
    <n v="795200"/>
    <n v="11181.404862823905"/>
    <n v="17154.706208711719"/>
    <n v="23379.200478926425"/>
    <n v="43997.491943775392"/>
  </r>
  <r>
    <x v="1"/>
    <x v="2"/>
    <x v="6"/>
    <x v="2"/>
    <n v="2016"/>
    <x v="0"/>
    <n v="340290"/>
    <n v="494580"/>
    <n v="728550"/>
    <n v="1240880"/>
    <n v="18827.850268545433"/>
    <n v="27364.536677002558"/>
    <n v="40309.824893910416"/>
    <n v="68656.448444657959"/>
  </r>
  <r>
    <x v="1"/>
    <x v="2"/>
    <x v="6"/>
    <x v="3"/>
    <n v="2016"/>
    <x v="0"/>
    <n v="305270"/>
    <n v="479460"/>
    <n v="715440"/>
    <n v="1082610"/>
    <n v="16890.234363275042"/>
    <n v="26527.964647085701"/>
    <n v="39584.463828288062"/>
    <n v="59899.553261130124"/>
  </r>
  <r>
    <x v="1"/>
    <x v="2"/>
    <x v="6"/>
    <x v="0"/>
    <n v="2016"/>
    <x v="1"/>
    <n v="245520"/>
    <n v="351900"/>
    <n v="550000"/>
    <n v="1043940.625"/>
    <n v="12894.748172637401"/>
    <n v="18481.842138934106"/>
    <n v="28886.084616123211"/>
    <n v="54827.922232651908"/>
  </r>
  <r>
    <x v="1"/>
    <x v="2"/>
    <x v="6"/>
    <x v="1"/>
    <n v="2016"/>
    <x v="1"/>
    <n v="202395.86640000003"/>
    <n v="310362"/>
    <n v="422760"/>
    <n v="795600"/>
    <n v="10629.862041425398"/>
    <n v="16300.259988416785"/>
    <n v="22203.420240567724"/>
    <n v="41785.034401068413"/>
  </r>
  <r>
    <x v="1"/>
    <x v="2"/>
    <x v="6"/>
    <x v="2"/>
    <n v="2016"/>
    <x v="1"/>
    <n v="340797.6"/>
    <n v="495072.864"/>
    <n v="728910"/>
    <n v="1241502.6000000001"/>
    <n v="17898.742382857658"/>
    <n v="26001.302983000835"/>
    <n v="38282.465340978852"/>
    <n v="65203.90755406722"/>
  </r>
  <r>
    <x v="1"/>
    <x v="2"/>
    <x v="6"/>
    <x v="3"/>
    <n v="2016"/>
    <x v="1"/>
    <n v="305727.65999999997"/>
    <n v="479944.44999999995"/>
    <n v="715792.72"/>
    <n v="1083151.2"/>
    <n v="16056.863738635177"/>
    <n v="25206.756352252207"/>
    <n v="37593.543777318162"/>
    <n v="56887.267664100713"/>
  </r>
</pivotCacheRecords>
</file>

<file path=xl/pivotCache/pivotCacheRecords7.xml><?xml version="1.0" encoding="utf-8"?>
<pivotCacheRecords xmlns="http://schemas.openxmlformats.org/spreadsheetml/2006/main" xmlns:r="http://schemas.openxmlformats.org/officeDocument/2006/relationships" count="28">
  <r>
    <x v="0"/>
    <x v="0"/>
    <x v="0"/>
    <x v="0"/>
    <n v="2016"/>
    <x v="0"/>
    <n v="12715.14721868684"/>
    <n v="7993.6579086638285"/>
    <n v="6984.8649860510814"/>
    <n v="1008.7929226127476"/>
    <n v="2211.8214769859696"/>
    <n v="1619.6075277289615"/>
    <n v="890.06030530807891"/>
    <n v="62.867206892547301"/>
    <n v="54.933418118712474"/>
    <n v="7.9337887738348263"/>
    <n v="17.395170020016458"/>
    <n v="12.737623087436237"/>
    <n v="7.0000000000000018"/>
    <n v="852536.93951454526"/>
    <n v="535966.16159999999"/>
    <n v="468327.68160000001"/>
    <n v="67638.48"/>
    <n v="148300.25011200001"/>
    <n v="108592.94203652702"/>
    <n v="59677.585766018179"/>
    <n v="3.4723135540202232E-3"/>
    <n v="4.025206466419462E-3"/>
    <n v="4.025206466419684E-3"/>
    <n v="4.025206466419462E-3"/>
    <n v="2.5376320729622037E-3"/>
    <n v="2.5376320729622037E-3"/>
    <n v="2.5376320729622037E-3"/>
    <n v="12715.14721868684"/>
    <n v="7993.6579086638285"/>
    <n v="6984.8649860510814"/>
    <n v="1008.7929226127476"/>
    <n v="2211.8214769859696"/>
    <n v="1619.6075277289615"/>
    <n v="890.06030530807891"/>
  </r>
  <r>
    <x v="0"/>
    <x v="0"/>
    <x v="0"/>
    <x v="1"/>
    <n v="2016"/>
    <x v="0"/>
    <n v="9779.0859363216659"/>
    <n v="5774.2496926572621"/>
    <n v="4765.4567700445141"/>
    <n v="1008.7929226127476"/>
    <n v="1700.6927003929254"/>
    <n v="1619.6075277289615"/>
    <n v="684.53601554251679"/>
    <n v="59.046926576342216"/>
    <n v="48.731106374109714"/>
    <n v="10.3158202022325"/>
    <n v="17.391121332477308"/>
    <n v="16.561952091180469"/>
    <n v="7.0000000000000027"/>
    <n v="655677.18973390013"/>
    <n v="387157.2288000001"/>
    <n v="319518.74880000006"/>
    <n v="67638.48"/>
    <n v="114029.61561600002"/>
    <n v="108592.94203652702"/>
    <n v="45897.403281373023"/>
    <n v="3.5137859702043528E-3"/>
    <n v="4.1919324935870694E-3"/>
    <n v="4.1919324935868474E-3"/>
    <n v="4.1919324935868474E-3"/>
    <n v="2.5376320729622037E-3"/>
    <n v="2.5376320729622037E-3"/>
    <n v="2.5376320729622037E-3"/>
    <n v="9779.0859363216659"/>
    <n v="5774.2496926572621"/>
    <n v="4765.4567700445141"/>
    <n v="1008.7929226127476"/>
    <n v="1700.6927003929254"/>
    <n v="1619.6075277289615"/>
    <n v="684.53601554251679"/>
  </r>
  <r>
    <x v="0"/>
    <x v="0"/>
    <x v="0"/>
    <x v="2"/>
    <n v="2016"/>
    <x v="0"/>
    <n v="16846.180686361746"/>
    <n v="11659.042025976434"/>
    <n v="10650.249103363687"/>
    <n v="1008.7929226127476"/>
    <n v="2388.2984846110289"/>
    <n v="1619.6075277289615"/>
    <n v="1179.2326480453225"/>
    <n v="69.208815001107695"/>
    <n v="63.220556051532007"/>
    <n v="5.9882589495756839"/>
    <n v="14.177091704498556"/>
    <n v="9.6140932943937614"/>
    <n v="7.0000000000000018"/>
    <n v="1129518.2885301365"/>
    <n v="781726.2227124999"/>
    <n v="714087.74271249992"/>
    <n v="67638.48"/>
    <n v="160132.84358400005"/>
    <n v="108592.94203652702"/>
    <n v="79066.280197109576"/>
    <n v="3.5343517334034402E-3"/>
    <n v="3.9784322446212439E-3"/>
    <n v="3.9784322446212439E-3"/>
    <n v="3.9784322446212439E-3"/>
    <n v="2.5376320729622037E-3"/>
    <n v="2.5376320729622037E-3"/>
    <n v="2.5376320729622037E-3"/>
    <n v="16846.180686361746"/>
    <n v="11659.042025976434"/>
    <n v="10650.249103363687"/>
    <n v="1008.7929226127476"/>
    <n v="2388.2984846110289"/>
    <n v="1619.6075277289615"/>
    <n v="1179.2326480453225"/>
  </r>
  <r>
    <x v="0"/>
    <x v="0"/>
    <x v="0"/>
    <x v="3"/>
    <n v="2016"/>
    <x v="0"/>
    <n v="18385.729857395472"/>
    <n v="13090.8227550378"/>
    <n v="12082.029832425053"/>
    <n v="1008.7929226127476"/>
    <n v="2388.2984846110289"/>
    <n v="1619.6075277289615"/>
    <n v="1287.0010900176835"/>
    <n v="71.200995862408746"/>
    <n v="65.714170316525014"/>
    <n v="5.4868255458837334"/>
    <n v="12.989957445993694"/>
    <n v="8.8090466915975636"/>
    <n v="7.0000000000000018"/>
    <n v="1232743.4038930398"/>
    <n v="877725.58"/>
    <n v="810087.10000000009"/>
    <n v="67638.48"/>
    <n v="160132.84358400005"/>
    <n v="108592.94203652702"/>
    <n v="86292.038272512815"/>
    <n v="3.5621432505565931E-3"/>
    <n v="3.9771271414303921E-3"/>
    <n v="3.9771271414306142E-3"/>
    <n v="3.9771271414303921E-3"/>
    <n v="2.5376320729622037E-3"/>
    <n v="2.5376320729622037E-3"/>
    <n v="2.5376320729622037E-3"/>
    <n v="18385.729857395472"/>
    <n v="13090.8227550378"/>
    <n v="12082.029832425053"/>
    <n v="1008.7929226127476"/>
    <n v="2388.2984846110289"/>
    <n v="1619.6075277289615"/>
    <n v="1287.0010900176835"/>
  </r>
  <r>
    <x v="0"/>
    <x v="0"/>
    <x v="1"/>
    <x v="0"/>
    <n v="2016"/>
    <x v="0"/>
    <n v="15011.4389868413"/>
    <n v="8862.0252094823591"/>
    <n v="7793.6823938690904"/>
    <n v="1068.3428156132677"/>
    <n v="2986.0814903727087"/>
    <n v="2112.5315579073408"/>
    <n v="1050.8007290788912"/>
    <n v="59.035147911207027"/>
    <n v="51.918289783550151"/>
    <n v="7.1168581276568741"/>
    <n v="19.892040283348202"/>
    <n v="14.072811805444767"/>
    <n v="7.0000000000000009"/>
    <n v="1006500.8317593592"/>
    <n v="594189.25475666672"/>
    <n v="522558.0185066667"/>
    <n v="71631.236250000002"/>
    <n v="200213.55090580648"/>
    <n v="141642.96787373087"/>
    <n v="70455.058223155167"/>
    <n v="3.7136545798022169E-3"/>
    <n v="4.5313266623989712E-3"/>
    <n v="4.5313266623987491E-3"/>
    <n v="4.5313266623987491E-3"/>
    <n v="2.5376320729619817E-3"/>
    <n v="2.5376320729622037E-3"/>
    <n v="2.5376320729619817E-3"/>
    <n v="15011.4389868413"/>
    <n v="8862.0252094823591"/>
    <n v="7793.6823938690904"/>
    <n v="1068.3428156132677"/>
    <n v="2986.0814903727087"/>
    <n v="2112.5315579073408"/>
    <n v="1050.8007290788912"/>
  </r>
  <r>
    <x v="0"/>
    <x v="0"/>
    <x v="1"/>
    <x v="1"/>
    <n v="2016"/>
    <x v="0"/>
    <n v="11648.93657756617"/>
    <n v="6447.528342885862"/>
    <n v="5379.1855272725943"/>
    <n v="1068.3428156132677"/>
    <n v="2273.451116343334"/>
    <n v="2112.5315579073408"/>
    <n v="815.42556042963201"/>
    <n v="55.348643199780845"/>
    <n v="46.177481450383823"/>
    <n v="9.1711617493970277"/>
    <n v="19.51638332997371"/>
    <n v="18.134973470245431"/>
    <n v="7.0000000000000009"/>
    <n v="781048.66327005415"/>
    <n v="432299.83785000007"/>
    <n v="360668.60160000011"/>
    <n v="71631.236250000002"/>
    <n v="152432.45111741935"/>
    <n v="141642.96787373087"/>
    <n v="54673.4064289038"/>
    <n v="3.7288722229316118E-3"/>
    <n v="4.6919452959917063E-3"/>
    <n v="4.6919452959917063E-3"/>
    <n v="4.6919452959919283E-3"/>
    <n v="2.5376320729624258E-3"/>
    <n v="2.5376320729622037E-3"/>
    <n v="2.5376320729622037E-3"/>
    <n v="11648.93657756617"/>
    <n v="6447.528342885862"/>
    <n v="5379.1855272725943"/>
    <n v="1068.3428156132677"/>
    <n v="2273.451116343334"/>
    <n v="2112.5315579073408"/>
    <n v="815.42556042963201"/>
  </r>
  <r>
    <x v="0"/>
    <x v="0"/>
    <x v="1"/>
    <x v="2"/>
    <n v="2016"/>
    <x v="0"/>
    <n v="18757.320105247833"/>
    <n v="12099.927863775265"/>
    <n v="11031.585048161996"/>
    <n v="1068.3428156132677"/>
    <n v="3231.8482761978794"/>
    <n v="2112.5315579073408"/>
    <n v="1313.0124073673487"/>
    <n v="64.50776441347827"/>
    <n v="58.81215965960741"/>
    <n v="5.695604753870847"/>
    <n v="17.229797530051687"/>
    <n v="11.262438056470055"/>
    <n v="7.0000000000000027"/>
    <n v="1257658.1301804339"/>
    <n v="811287.14374375006"/>
    <n v="739655.90749374998"/>
    <n v="71631.236250000002"/>
    <n v="216691.9494503226"/>
    <n v="141642.96787373087"/>
    <n v="88036.069112630401"/>
    <n v="3.7946537670965341E-3"/>
    <n v="4.4876135646065851E-3"/>
    <n v="4.4876135646065851E-3"/>
    <n v="4.4876135646063631E-3"/>
    <n v="2.5376320729622037E-3"/>
    <n v="2.5376320729622037E-3"/>
    <n v="2.5376320729622037E-3"/>
    <n v="18757.320105247833"/>
    <n v="12099.927863775265"/>
    <n v="11031.585048161996"/>
    <n v="1068.3428156132677"/>
    <n v="3231.8482761978794"/>
    <n v="2112.5315579073408"/>
    <n v="1313.0124073673487"/>
  </r>
  <r>
    <x v="0"/>
    <x v="0"/>
    <x v="1"/>
    <x v="3"/>
    <n v="2016"/>
    <x v="0"/>
    <n v="20947.011375388243"/>
    <n v="14136.340745005844"/>
    <n v="13067.997929392575"/>
    <n v="1068.3428156132677"/>
    <n v="3231.8482761978794"/>
    <n v="2112.5315579073408"/>
    <n v="1466.2907962771772"/>
    <n v="67.486194052557693"/>
    <n v="62.385978100660509"/>
    <n v="5.1002159518971784"/>
    <n v="15.428684399317937"/>
    <n v="10.085121548124361"/>
    <n v="7.0000000000000009"/>
    <n v="1404474.5737355417"/>
    <n v="947826.43625000014"/>
    <n v="876195.20000000007"/>
    <n v="71631.236250000002"/>
    <n v="216691.9494503226"/>
    <n v="141642.96787373087"/>
    <n v="98313.22016148793"/>
    <n v="3.8492354843107091E-3"/>
    <n v="4.4823715399686659E-3"/>
    <n v="4.4823715399684438E-3"/>
    <n v="4.4823715399684438E-3"/>
    <n v="2.5376320729622037E-3"/>
    <n v="2.5376320729622037E-3"/>
    <n v="2.5376320729622037E-3"/>
    <n v="20947.011375388243"/>
    <n v="14136.340745005844"/>
    <n v="13067.997929392575"/>
    <n v="1068.3428156132677"/>
    <n v="3231.8482761978794"/>
    <n v="2112.5315579073408"/>
    <n v="1466.2907962771772"/>
  </r>
  <r>
    <x v="0"/>
    <x v="0"/>
    <x v="2"/>
    <x v="0"/>
    <n v="2016"/>
    <x v="0"/>
    <n v="13005.253562159889"/>
    <n v="8075.1413366454635"/>
    <n v="7033.6025305939302"/>
    <n v="1041.5388060515334"/>
    <n v="2400.1369484342704"/>
    <n v="1619.6075277289615"/>
    <n v="910.3677493511924"/>
    <n v="62.091379441773512"/>
    <n v="54.082778909124187"/>
    <n v="8.0086005326493339"/>
    <n v="18.455133819287564"/>
    <n v="12.453486738938906"/>
    <n v="7.0000000000000018"/>
    <n v="871988.25768998766"/>
    <n v="541429.53777000005"/>
    <n v="471595.48152000009"/>
    <n v="69834.056249999994"/>
    <n v="160926.59984516131"/>
    <n v="108592.94203652702"/>
    <n v="61039.178038299142"/>
    <n v="3.4574251420604885E-3"/>
    <n v="4.0198161997486714E-3"/>
    <n v="4.0198161997484494E-3"/>
    <n v="4.0198161997486714E-3"/>
    <n v="2.5376320729622037E-3"/>
    <n v="2.5376320729622037E-3"/>
    <n v="2.5376320729622037E-3"/>
    <n v="13005.253562159889"/>
    <n v="8075.1413366454635"/>
    <n v="7033.6025305939302"/>
    <n v="1041.5388060515334"/>
    <n v="2400.1369484342704"/>
    <n v="1619.6075277289615"/>
    <n v="910.3677493511924"/>
  </r>
  <r>
    <x v="0"/>
    <x v="0"/>
    <x v="2"/>
    <x v="1"/>
    <n v="2016"/>
    <x v="0"/>
    <n v="10059.291409135189"/>
    <n v="5850.4155241924555"/>
    <n v="4808.8767181409221"/>
    <n v="1041.5388060515334"/>
    <n v="1885.1179585743075"/>
    <n v="1619.6075277289615"/>
    <n v="704.15039863946333"/>
    <n v="58.15932043562723"/>
    <n v="47.805322686783043"/>
    <n v="10.353997748844179"/>
    <n v="18.740067087253951"/>
    <n v="16.100612477118815"/>
    <n v="7.0000000000000018"/>
    <n v="674464.66518495814"/>
    <n v="392264.06585000007"/>
    <n v="322430.00960000011"/>
    <n v="69834.056249999994"/>
    <n v="126395.13073548389"/>
    <n v="108592.94203652702"/>
    <n v="47212.526562947081"/>
    <n v="3.502504907982873E-3"/>
    <n v="4.1977982439516115E-3"/>
    <n v="4.1977982439516115E-3"/>
    <n v="4.1977982439516115E-3"/>
    <n v="2.5376320729622037E-3"/>
    <n v="2.5376320729622037E-3"/>
    <n v="2.5376320729622037E-3"/>
    <n v="10059.291409135189"/>
    <n v="5850.4155241924555"/>
    <n v="4808.8767181409221"/>
    <n v="1041.5388060515334"/>
    <n v="1885.1179585743075"/>
    <n v="1619.6075277289615"/>
    <n v="704.15039863946333"/>
  </r>
  <r>
    <x v="0"/>
    <x v="0"/>
    <x v="2"/>
    <x v="2"/>
    <n v="2016"/>
    <x v="0"/>
    <n v="17193.899723443701"/>
    <n v="11792.266247535161"/>
    <n v="10750.727441483627"/>
    <n v="1041.5388060515334"/>
    <n v="2578.4529675385184"/>
    <n v="1619.6075277289615"/>
    <n v="1203.5729806410593"/>
    <n v="68.584011988022297"/>
    <n v="62.526405378676969"/>
    <n v="6.057606609345326"/>
    <n v="14.996324330208958"/>
    <n v="9.4196636817687356"/>
    <n v="7.0000000000000009"/>
    <n v="1152832.4758207977"/>
    <n v="790658.76341875014"/>
    <n v="720824.70716875012"/>
    <n v="69834.056249999994"/>
    <n v="172882.49705806456"/>
    <n v="108592.94203652702"/>
    <n v="80698.273307455849"/>
    <n v="3.5269800784036853E-3"/>
    <n v="3.98081890794999E-3"/>
    <n v="3.98081890794999E-3"/>
    <n v="3.98081890794999E-3"/>
    <n v="2.5376320729624258E-3"/>
    <n v="2.5376320729622037E-3"/>
    <n v="2.5376320729622037E-3"/>
    <n v="17193.899723443701"/>
    <n v="11792.266247535161"/>
    <n v="10750.727441483627"/>
    <n v="1041.5388060515334"/>
    <n v="2578.4529675385184"/>
    <n v="1619.6075277289615"/>
    <n v="1203.5729806410593"/>
  </r>
  <r>
    <x v="0"/>
    <x v="0"/>
    <x v="2"/>
    <x v="3"/>
    <n v="2016"/>
    <x v="0"/>
    <n v="18625.407670692544"/>
    <n v="13123.568638476587"/>
    <n v="12082.029832425053"/>
    <n v="1041.5388060515334"/>
    <n v="2578.4529675385184"/>
    <n v="1619.6075277289615"/>
    <n v="1303.7785369484784"/>
    <n v="70.460571228874571"/>
    <n v="64.868538965922184"/>
    <n v="5.5920322629523742"/>
    <n v="13.843739761979903"/>
    <n v="8.6956890091455374"/>
    <n v="7.0000000000000018"/>
    <n v="1248813.5433812814"/>
    <n v="879921.15625000012"/>
    <n v="810087.10000000009"/>
    <n v="69834.056249999994"/>
    <n v="172882.49705806456"/>
    <n v="108592.94203652702"/>
    <n v="87416.948036689719"/>
    <n v="3.5514785058554654E-3"/>
    <n v="3.9771271414306142E-3"/>
    <n v="3.9771271414306142E-3"/>
    <n v="3.9771271414306142E-3"/>
    <n v="2.5376320729624258E-3"/>
    <n v="2.5376320729622037E-3"/>
    <n v="2.5376320729622037E-3"/>
    <n v="18625.407670692544"/>
    <n v="13123.568638476587"/>
    <n v="12082.029832425053"/>
    <n v="1041.5388060515334"/>
    <n v="2578.4529675385184"/>
    <n v="1619.6075277289615"/>
    <n v="1303.7785369484784"/>
  </r>
  <r>
    <x v="0"/>
    <x v="0"/>
    <x v="3"/>
    <x v="0"/>
    <n v="2016"/>
    <x v="0"/>
    <n v="13022.283997398179"/>
    <n v="7971.3809777171073"/>
    <n v="6958.4698122821483"/>
    <n v="1012.9111654349591"/>
    <n v="2466.9223231865544"/>
    <n v="1672.4208166766448"/>
    <n v="911.55987981787268"/>
    <n v="61.213386064301545"/>
    <n v="53.435094900959257"/>
    <n v="7.7782911633422858"/>
    <n v="18.943852888475167"/>
    <n v="12.842761047223288"/>
    <n v="7.0000000000000018"/>
    <n v="873130.13004796661"/>
    <n v="534472.51734999998"/>
    <n v="466557.91360000003"/>
    <n v="67914.603749999995"/>
    <n v="165404.48736123872"/>
    <n v="112134.01623337029"/>
    <n v="61119.109103357674"/>
    <n v="3.4430294638596592E-3"/>
    <n v="4.0175629269598723E-3"/>
    <n v="4.0175629269598723E-3"/>
    <n v="4.0175629269598723E-3"/>
    <n v="2.5376320729622037E-3"/>
    <n v="2.5376320729622037E-3"/>
    <n v="2.5376320729622037E-3"/>
    <n v="13022.283997398179"/>
    <n v="7971.3809777171073"/>
    <n v="6958.4698122821483"/>
    <n v="1012.9111654349591"/>
    <n v="2466.9223231865544"/>
    <n v="1672.4208166766448"/>
    <n v="911.55987981787268"/>
  </r>
  <r>
    <x v="0"/>
    <x v="0"/>
    <x v="3"/>
    <x v="1"/>
    <n v="2016"/>
    <x v="0"/>
    <n v="10052.059789152316"/>
    <n v="5752.2031129090165"/>
    <n v="4739.2919474740575"/>
    <n v="1012.9111654349591"/>
    <n v="1923.7916743259914"/>
    <n v="1672.4208166766448"/>
    <n v="703.64418524066218"/>
    <n v="57.224123548454301"/>
    <n v="47.147470736181518"/>
    <n v="10.076652812272791"/>
    <n v="19.138283244216794"/>
    <n v="16.637593207328894"/>
    <n v="7.0000000000000009"/>
    <n v="673979.79284632963"/>
    <n v="385679.02935000003"/>
    <n v="317764.42560000008"/>
    <n v="67914.603749999995"/>
    <n v="128988.16176371614"/>
    <n v="112134.01623337029"/>
    <n v="47178.585499243076"/>
    <n v="3.4829130510198869E-3"/>
    <n v="4.190689638543077E-3"/>
    <n v="4.190689638543077E-3"/>
    <n v="4.190689638543077E-3"/>
    <n v="2.5376320729622037E-3"/>
    <n v="2.5376320729622037E-3"/>
    <n v="2.5376320729622037E-3"/>
    <n v="10052.059789152316"/>
    <n v="5752.2031129090165"/>
    <n v="4739.2919474740575"/>
    <n v="1012.9111654349591"/>
    <n v="1923.7916743259914"/>
    <n v="1672.4208166766448"/>
    <n v="703.64418524066218"/>
  </r>
  <r>
    <x v="0"/>
    <x v="0"/>
    <x v="3"/>
    <x v="2"/>
    <n v="2016"/>
    <x v="0"/>
    <n v="16921.434683102238"/>
    <n v="11409.727644361601"/>
    <n v="10396.816478926641"/>
    <n v="1012.9111654349591"/>
    <n v="2654.7857942468331"/>
    <n v="1672.4208166766448"/>
    <n v="1184.5004278171568"/>
    <n v="67.427661176716697"/>
    <n v="61.441696130582308"/>
    <n v="5.9859650461343756"/>
    <n v="15.688893075348421"/>
    <n v="9.8834457479348732"/>
    <n v="7.0000000000000018"/>
    <n v="1134563.9880382859"/>
    <n v="765009.96168750001"/>
    <n v="697095.35793749988"/>
    <n v="67914.603749999995"/>
    <n v="178000.53095473553"/>
    <n v="112134.01623337029"/>
    <n v="79419.479162680029"/>
    <n v="3.5056205928307715E-3"/>
    <n v="3.9738975553940126E-3"/>
    <n v="3.9738975553937905E-3"/>
    <n v="3.9738975553937905E-3"/>
    <n v="2.5376320729622037E-3"/>
    <n v="2.5376320729622037E-3"/>
    <n v="2.5376320729622037E-3"/>
    <n v="16921.434683102238"/>
    <n v="11409.727644361601"/>
    <n v="10396.816478926641"/>
    <n v="1012.9111654349591"/>
    <n v="2654.7857942468331"/>
    <n v="1672.4208166766448"/>
    <n v="1184.5004278171568"/>
  </r>
  <r>
    <x v="0"/>
    <x v="0"/>
    <x v="3"/>
    <x v="3"/>
    <n v="2016"/>
    <x v="0"/>
    <n v="18872.616910641165"/>
    <n v="13224.327115972806"/>
    <n v="12211.415950537847"/>
    <n v="1012.9111654349591"/>
    <n v="2654.7857942468331"/>
    <n v="1672.4208166766448"/>
    <n v="1321.0831837448818"/>
    <n v="70.071507192605495"/>
    <n v="64.70441279212605"/>
    <n v="5.3670944004794467"/>
    <n v="14.066866332405414"/>
    <n v="8.8616264749890856"/>
    <n v="7.0000000000000018"/>
    <n v="1265388.6569226943"/>
    <n v="886676.90374999982"/>
    <n v="818762.29999999981"/>
    <n v="67914.603749999995"/>
    <n v="178000.53095473553"/>
    <n v="112134.01623337029"/>
    <n v="88577.205984588611"/>
    <n v="3.54796852424899E-3"/>
    <n v="3.9801178483847011E-3"/>
    <n v="3.9801178483847011E-3"/>
    <n v="3.9801178483849231E-3"/>
    <n v="2.5376320729622037E-3"/>
    <n v="2.5376320729622037E-3"/>
    <n v="2.5376320729622037E-3"/>
    <n v="18872.616910641165"/>
    <n v="13224.327115972806"/>
    <n v="12211.415950537847"/>
    <n v="1012.9111654349591"/>
    <n v="2654.7857942468331"/>
    <n v="1672.4208166766448"/>
    <n v="1321.0831837448818"/>
  </r>
  <r>
    <x v="0"/>
    <x v="0"/>
    <x v="4"/>
    <x v="0"/>
    <n v="2016"/>
    <x v="0"/>
    <n v="14126.756219617644"/>
    <n v="8754.6759686503956"/>
    <n v="7696.2073047833965"/>
    <n v="1058.4686638669998"/>
    <n v="2622.7643506712284"/>
    <n v="1760.4429649227841"/>
    <n v="988.87293537323524"/>
    <n v="61.972301585362466"/>
    <n v="54.479649716725291"/>
    <n v="7.4926518686371759"/>
    <n v="18.565934811199117"/>
    <n v="12.461763603438413"/>
    <n v="7.0000000000000009"/>
    <n v="947183.80413567065"/>
    <n v="586991.60366666678"/>
    <n v="516022.41866666678"/>
    <n v="70969.185000000012"/>
    <n v="175853.52761806455"/>
    <n v="118035.80656144241"/>
    <n v="66302.86628949696"/>
    <n v="3.7656470558018462E-3"/>
    <n v="4.520677177529242E-3"/>
    <n v="4.520677177529242E-3"/>
    <n v="4.52067717752902E-3"/>
    <n v="2.5376320729622037E-3"/>
    <n v="2.5376320729622037E-3"/>
    <n v="2.5376320729622037E-3"/>
    <n v="14126.756219617644"/>
    <n v="8754.6759686503956"/>
    <n v="7696.2073047833965"/>
    <n v="1058.4686638669998"/>
    <n v="2622.7643506712284"/>
    <n v="1760.4429649227841"/>
    <n v="988.87293537323524"/>
  </r>
  <r>
    <x v="0"/>
    <x v="0"/>
    <x v="4"/>
    <x v="1"/>
    <n v="2016"/>
    <x v="0"/>
    <n v="10912.82891543424"/>
    <n v="6350.8142949467783"/>
    <n v="5292.3456310797783"/>
    <n v="1058.4686638669998"/>
    <n v="2037.673631484281"/>
    <n v="1760.4429649227841"/>
    <n v="763.89802408039691"/>
    <n v="58.195856859486632"/>
    <n v="48.496550913528061"/>
    <n v="9.6993059459585744"/>
    <n v="18.672276888739241"/>
    <n v="16.13186625177412"/>
    <n v="7.0000000000000009"/>
    <n v="731693.4365759528"/>
    <n v="425815.26500000007"/>
    <n v="354846.08000000007"/>
    <n v="70969.185000000012"/>
    <n v="136623.82445419356"/>
    <n v="118035.80656144241"/>
    <n v="51218.540560316702"/>
    <n v="3.7932933975799443E-3"/>
    <n v="4.6972223459378348E-3"/>
    <n v="4.6972223459376128E-3"/>
    <n v="4.6972223459378348E-3"/>
    <n v="2.5376320729622037E-3"/>
    <n v="2.5376320729622037E-3"/>
    <n v="2.5376320729622037E-3"/>
    <n v="10912.82891543424"/>
    <n v="6350.8142949467783"/>
    <n v="5292.3456310797783"/>
    <n v="1058.4686638669998"/>
    <n v="2037.673631484281"/>
    <n v="1760.4429649227841"/>
    <n v="763.89802408039691"/>
  </r>
  <r>
    <x v="0"/>
    <x v="0"/>
    <x v="4"/>
    <x v="2"/>
    <n v="2016"/>
    <x v="0"/>
    <n v="18219.714700773377"/>
    <n v="12358.850773652983"/>
    <n v="11300.382109785984"/>
    <n v="1058.4686638669998"/>
    <n v="2825.0409331434739"/>
    <n v="1760.4429649227841"/>
    <n v="1275.3800290541367"/>
    <n v="67.832295821450941"/>
    <n v="62.02282689589159"/>
    <n v="5.8094689255593597"/>
    <n v="15.505407079857067"/>
    <n v="9.6622970986919903"/>
    <n v="7.0000000000000018"/>
    <n v="1221612.2662738368"/>
    <n v="828647.64624999999"/>
    <n v="757678.46125000005"/>
    <n v="70969.185000000012"/>
    <n v="189415.95482322585"/>
    <n v="118035.80656144241"/>
    <n v="85512.858639168597"/>
    <n v="3.8604606489736071E-3"/>
    <n v="4.4889987644958218E-3"/>
    <n v="4.4889987644958218E-3"/>
    <n v="4.4889987644958218E-3"/>
    <n v="2.5376320729622037E-3"/>
    <n v="2.5376320729622037E-3"/>
    <n v="2.5376320729622037E-3"/>
    <n v="18219.714700773377"/>
    <n v="12358.850773652983"/>
    <n v="11300.382109785984"/>
    <n v="1058.4686638669998"/>
    <n v="2825.0409331434739"/>
    <n v="1760.4429649227841"/>
    <n v="1275.3800290541367"/>
  </r>
  <r>
    <x v="0"/>
    <x v="0"/>
    <x v="4"/>
    <x v="3"/>
    <n v="2016"/>
    <x v="0"/>
    <n v="19981.252014207563"/>
    <n v="13997.080475146775"/>
    <n v="12938.611811279776"/>
    <n v="1058.4686638669998"/>
    <n v="2825.0409331434739"/>
    <n v="1760.4429649227841"/>
    <n v="1398.6876409945298"/>
    <n v="70.051068197299273"/>
    <n v="64.753759184258541"/>
    <n v="5.2973090130407314"/>
    <n v="14.138458046246269"/>
    <n v="8.8104737564544529"/>
    <n v="7.0000000000000027"/>
    <n v="1339721.4477254497"/>
    <n v="938489.18499999994"/>
    <n v="867520"/>
    <n v="70969.185000000012"/>
    <n v="189415.95482322585"/>
    <n v="118035.80656144241"/>
    <n v="93780.501340781513"/>
    <n v="3.8987561950345473E-3"/>
    <n v="4.4818060567450857E-3"/>
    <n v="4.4818060567450857E-3"/>
    <n v="4.4818060567455298E-3"/>
    <n v="2.5376320729622037E-3"/>
    <n v="2.5376320729622037E-3"/>
    <n v="2.5376320729622037E-3"/>
    <n v="19981.252014207563"/>
    <n v="13997.080475146775"/>
    <n v="12938.611811279776"/>
    <n v="1058.4686638669998"/>
    <n v="2825.0409331434739"/>
    <n v="1760.4429649227841"/>
    <n v="1398.6876409945298"/>
  </r>
  <r>
    <x v="0"/>
    <x v="1"/>
    <x v="5"/>
    <x v="0"/>
    <n v="2016"/>
    <x v="0"/>
    <n v="21032.374687345658"/>
    <n v="12820.493622218342"/>
    <n v="11461.860019632906"/>
    <n v="1358.6336025854366"/>
    <n v="4489.6148370131205"/>
    <n v="2250"/>
    <n v="1472.2662281141963"/>
    <n v="60.955996708882914"/>
    <n v="54.496271533851335"/>
    <n v="6.4597251750315774"/>
    <n v="21.346209849115816"/>
    <n v="10.697793442001275"/>
    <n v="7.0000000000000009"/>
    <n v="1004723.8580808933"/>
    <n v="612439.4418651507"/>
    <n v="547537.04186515079"/>
    <n v="64902.400000000009"/>
    <n v="214470.46315008003"/>
    <n v="107483.283"/>
    <n v="70330.670065662547"/>
    <n v="-1.7168231472696749E-2"/>
    <n v="-1.6590152308133987E-2"/>
    <n v="-1.6590152308133987E-2"/>
    <n v="-1.6590152308133876E-2"/>
    <n v="-1.8069378519076085E-2"/>
    <n v="-1.8069378519075974E-2"/>
    <n v="-1.8069378519076196E-2"/>
    <n v="21032.374687345658"/>
    <n v="12820.493622218342"/>
    <n v="11461.860019632906"/>
    <n v="1358.6336025854366"/>
    <n v="4489.6148370131205"/>
    <n v="2250"/>
    <n v="1472.2662281141963"/>
  </r>
  <r>
    <x v="0"/>
    <x v="1"/>
    <x v="5"/>
    <x v="1"/>
    <n v="2016"/>
    <x v="0"/>
    <n v="15285.819474944134"/>
    <n v="8518.7616933456375"/>
    <n v="7160.1280907602013"/>
    <n v="1358.6336025854366"/>
    <n v="3447.0504183524058"/>
    <n v="2250"/>
    <n v="1070.0073632460897"/>
    <n v="55.729833178451635"/>
    <n v="46.841637129738317"/>
    <n v="8.8881960487133256"/>
    <n v="22.550641946299734"/>
    <n v="14.719524875248622"/>
    <n v="7.0000000000000018"/>
    <n v="730208.9157832585"/>
    <n v="406944.21062019037"/>
    <n v="342041.8106201904"/>
    <n v="64902.400000000009"/>
    <n v="164666.79805824001"/>
    <n v="107483.283"/>
    <n v="51114.624104828108"/>
    <n v="-1.6885520514544283E-2"/>
    <n v="-1.5943061539563708E-2"/>
    <n v="-1.5943061539563708E-2"/>
    <n v="-1.5943061539563708E-2"/>
    <n v="-1.8069378519075974E-2"/>
    <n v="-1.8069378519075974E-2"/>
    <n v="-1.8069378519076085E-2"/>
    <n v="15285.819474944134"/>
    <n v="8518.7616933456375"/>
    <n v="7160.1280907602013"/>
    <n v="1358.6336025854366"/>
    <n v="3447.0504183524058"/>
    <n v="2250"/>
    <n v="1070.0073632460897"/>
  </r>
  <r>
    <x v="0"/>
    <x v="1"/>
    <x v="5"/>
    <x v="2"/>
    <n v="2016"/>
    <x v="0"/>
    <n v="23715.7260134604"/>
    <n v="14956.108337330934"/>
    <n v="13597.474734745498"/>
    <n v="1358.6336025854366"/>
    <n v="4849.5168551872393"/>
    <n v="2250"/>
    <n v="1660.1008209422282"/>
    <n v="63.064096493787517"/>
    <n v="57.335266594950298"/>
    <n v="5.7288298988372235"/>
    <n v="20.448527919553403"/>
    <n v="9.4873755866590859"/>
    <n v="7.0000000000000009"/>
    <n v="1132908.4847356561"/>
    <n v="714458.50000000012"/>
    <n v="649556.10000000009"/>
    <n v="64902.400000000009"/>
    <n v="231663.10780416001"/>
    <n v="107483.283"/>
    <n v="79303.593931495925"/>
    <n v="-1.7178838470918389E-2"/>
    <n v="-1.6656509099837069E-2"/>
    <n v="-1.6656509099837069E-2"/>
    <n v="-1.665650909983718E-2"/>
    <n v="-1.8069378519075974E-2"/>
    <n v="-1.8069378519075974E-2"/>
    <n v="-1.8069378519076085E-2"/>
    <n v="23715.7260134604"/>
    <n v="14956.108337330934"/>
    <n v="13597.474734745498"/>
    <n v="1358.6336025854366"/>
    <n v="4849.5168551872393"/>
    <n v="2250"/>
    <n v="1660.1008209422282"/>
  </r>
  <r>
    <x v="0"/>
    <x v="1"/>
    <x v="5"/>
    <x v="3"/>
    <n v="2016"/>
    <x v="0"/>
    <n v="28476.416282248374"/>
    <n v="19383.550287303748"/>
    <n v="18024.916684718311"/>
    <n v="1358.6336025854366"/>
    <n v="4849.5168551872393"/>
    <n v="2250"/>
    <n v="1993.3491397573866"/>
    <n v="68.068783990164746"/>
    <n v="63.297700476287396"/>
    <n v="4.7710835138773469"/>
    <n v="17.029940871493476"/>
    <n v="7.9012751383417754"/>
    <n v="7.0000000000000018"/>
    <n v="1360328.3155958711"/>
    <n v="925958.94270000001"/>
    <n v="861056.54269999999"/>
    <n v="64902.400000000009"/>
    <n v="231663.10780416001"/>
    <n v="107483.283"/>
    <n v="95222.98209171099"/>
    <n v="-1.7116924899676089E-2"/>
    <n v="-1.6669489838407769E-2"/>
    <n v="-1.6669489838407658E-2"/>
    <n v="-1.6669489838407547E-2"/>
    <n v="-1.8069378519075974E-2"/>
    <n v="-1.8069378519075974E-2"/>
    <n v="-1.8069378519075974E-2"/>
    <n v="28476.416282248374"/>
    <n v="19383.550287303748"/>
    <n v="18024.916684718311"/>
    <n v="1358.6336025854366"/>
    <n v="4849.5168551872393"/>
    <n v="2250"/>
    <n v="1993.3491397573866"/>
  </r>
  <r>
    <x v="1"/>
    <x v="2"/>
    <x v="6"/>
    <x v="0"/>
    <n v="2016"/>
    <x v="0"/>
    <n v="31935.950061834836"/>
    <n v="22233.058145074821"/>
    <n v="19520.173195921419"/>
    <n v="2712.8849491534038"/>
    <n v="4967.3754124315765"/>
    <n v="2500"/>
    <n v="2235.5165043284387"/>
    <n v="69.617650647708501"/>
    <n v="61.122882388424912"/>
    <n v="8.4947682592835907"/>
    <n v="15.554180798797827"/>
    <n v="7.82816855349368"/>
    <n v="7"/>
    <n v="608070.38293466438"/>
    <n v="423324.31488363794"/>
    <n v="371670.1449999999"/>
    <n v="51654.169883638053"/>
    <n v="94580.366745599982"/>
    <n v="47600.7745"/>
    <n v="42564.926805426512"/>
    <n v="-5.0105032672833505E-2"/>
    <n v="-4.9817390410136997E-2"/>
    <n v="-4.9817390410136886E-2"/>
    <n v="-4.9817390410136886E-2"/>
    <n v="-5.0763475497651811E-2"/>
    <n v="-5.0763475497651811E-2"/>
    <n v="-5.0763475497651811E-2"/>
    <n v="31935.950061834836"/>
    <n v="22233.058145074821"/>
    <n v="19520.173195921419"/>
    <n v="2712.8849491534038"/>
    <n v="4967.3754124315765"/>
    <n v="2500"/>
    <n v="2235.5165043284387"/>
  </r>
  <r>
    <x v="1"/>
    <x v="2"/>
    <x v="6"/>
    <x v="1"/>
    <n v="2016"/>
    <x v="0"/>
    <n v="24631.23244754296"/>
    <n v="16732.919466532949"/>
    <n v="14020.034517379545"/>
    <n v="2712.8849491534038"/>
    <n v="3674.1267096820034"/>
    <n v="2500"/>
    <n v="1724.1862713280077"/>
    <n v="67.933748350469202"/>
    <n v="56.919744260616916"/>
    <n v="11.014004089852282"/>
    <n v="14.916536220860149"/>
    <n v="10.149715428670653"/>
    <n v="7.0000000000000018"/>
    <n v="468986.29655703017"/>
    <n v="318599.97050123807"/>
    <n v="266945.80061760003"/>
    <n v="51654.169883638053"/>
    <n v="69956.510796800008"/>
    <n v="47600.7745"/>
    <n v="32829.040758992123"/>
    <n v="-4.999944839328907E-2"/>
    <n v="-4.9638383027970967E-2"/>
    <n v="-4.9638383027970856E-2"/>
    <n v="-4.9638383027970745E-2"/>
    <n v="-5.0763475497651922E-2"/>
    <n v="-5.0763475497651811E-2"/>
    <n v="-5.0763475497651811E-2"/>
    <n v="24631.23244754296"/>
    <n v="16732.919466532949"/>
    <n v="14020.034517379545"/>
    <n v="2712.8849491534038"/>
    <n v="3674.1267096820034"/>
    <n v="2500"/>
    <n v="1724.1862713280077"/>
  </r>
  <r>
    <x v="1"/>
    <x v="2"/>
    <x v="6"/>
    <x v="2"/>
    <n v="2016"/>
    <x v="0"/>
    <n v="40672.155909145979"/>
    <n v="30726.472372610137"/>
    <n v="28013.587423456735"/>
    <n v="2712.8849491534038"/>
    <n v="5412.0757410785409"/>
    <n v="2500"/>
    <n v="2033.6077954572991"/>
    <n v="75.54670187940701"/>
    <n v="68.876573658976596"/>
    <n v="6.670128220430418"/>
    <n v="13.30658682851263"/>
    <n v="6.1467112920803473"/>
    <n v="5"/>
    <n v="774410.4487440401"/>
    <n v="585041.55303563806"/>
    <n v="533387.38315200002"/>
    <n v="51654.169883638053"/>
    <n v="103047.59877120001"/>
    <n v="47600.7745"/>
    <n v="38720.522437202009"/>
    <n v="-5.0085361126709693E-2"/>
    <n v="-4.986565839514201E-2"/>
    <n v="-4.9865658395141899E-2"/>
    <n v="-4.986565839514201E-2"/>
    <n v="-5.0763475497651922E-2"/>
    <n v="-5.0763475497651811E-2"/>
    <n v="-5.0763475497651922E-2"/>
    <n v="40672.155909145979"/>
    <n v="30726.472372610137"/>
    <n v="28013.587423456735"/>
    <n v="2712.8849491534038"/>
    <n v="5412.0757410785409"/>
    <n v="2500"/>
    <n v="2033.6077954572991"/>
  </r>
  <r>
    <x v="1"/>
    <x v="2"/>
    <x v="6"/>
    <x v="3"/>
    <n v="2016"/>
    <x v="0"/>
    <n v="39985.607676056527"/>
    <n v="29274.539397654022"/>
    <n v="26561.65444850062"/>
    <n v="2712.8849491534038"/>
    <n v="5412.0757410785409"/>
    <n v="2500"/>
    <n v="2798.9925373239571"/>
    <n v="73.212691013280974"/>
    <n v="66.42803746710544"/>
    <n v="6.7846535461755293"/>
    <n v="13.535059376674932"/>
    <n v="6.2522496100440801"/>
    <n v="7.0000000000000009"/>
    <n v="761338.35769337427"/>
    <n v="557396.29938363796"/>
    <n v="505742.12949999992"/>
    <n v="51654.169883638053"/>
    <n v="103047.59877120001"/>
    <n v="47600.7745"/>
    <n v="53293.685038536205"/>
    <n v="-5.0111258277907966E-2"/>
    <n v="-4.9872398803752827E-2"/>
    <n v="-4.9872398803752716E-2"/>
    <n v="-4.9872398803752716E-2"/>
    <n v="-5.0763475497651922E-2"/>
    <n v="-5.0763475497651811E-2"/>
    <n v="-5.0763475497651922E-2"/>
    <n v="39985.607676056527"/>
    <n v="29274.539397654022"/>
    <n v="26561.65444850062"/>
    <n v="2712.8849491534038"/>
    <n v="5412.0757410785409"/>
    <n v="2500"/>
    <n v="2798.99253732395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chartFormat="74">
  <location ref="B31:K59" firstHeaderRow="0" firstDataRow="1" firstDataCol="5"/>
  <pivotFields count="40">
    <pivotField axis="axisRow" numFmtId="171" outline="0" multipleItemSelectionAllowed="1" showAll="0" defaultSubtotal="0">
      <items count="2">
        <item x="0"/>
        <item x="1"/>
      </items>
    </pivotField>
    <pivotField axis="axisRow" compact="0" numFmtId="171" outline="0" subtotalTop="0" showAll="0" defaultSubtotal="0">
      <items count="3">
        <item x="0"/>
        <item x="1"/>
        <item x="2"/>
      </items>
    </pivotField>
    <pivotField axis="axisRow" numFmtId="171" outline="0" showAll="0" sortType="ascending" defaultSubtotal="0">
      <items count="7">
        <item x="4"/>
        <item x="0"/>
        <item x="6"/>
        <item x="1"/>
        <item x="2"/>
        <item x="5"/>
        <item x="3"/>
      </items>
    </pivotField>
    <pivotField axis="axisRow" numFmtId="171" outline="0" showAll="0" sortType="ascending" defaultSubtotal="0">
      <items count="7">
        <item n="BP" m="1" x="5"/>
        <item n="BP2" x="0"/>
        <item x="1"/>
        <item n="IT" m="1" x="6"/>
        <item n="IT2" x="2"/>
        <item n="KP" m="1" x="4"/>
        <item n="KP2" x="3"/>
      </items>
    </pivotField>
    <pivotField numFmtId="171" showAll="0" defaultSubtotal="0"/>
    <pivotField axis="axisRow" numFmtId="171" outline="0" multipleItemSelectionAllowed="1" showAll="0" sortType="ascending" defaultSubtotal="0">
      <items count="2">
        <item m="1" x="1"/>
        <item x="0"/>
      </items>
    </pivotField>
    <pivotField numFmtId="165" showAll="0" defaultSubtotal="0"/>
    <pivotField numFmtId="165" showAll="0"/>
    <pivotField numFmtId="165" showAll="0"/>
    <pivotField numFmtId="165" showAll="0"/>
    <pivotField numFmtId="165" showAll="0"/>
    <pivotField numFmtId="165" showAll="0"/>
    <pivotField numFmtId="165" showAll="0"/>
    <pivotField numFmtId="2" showAll="0"/>
    <pivotField numFmtId="2" showAll="0"/>
    <pivotField numFmtId="2" showAll="0"/>
    <pivotField numFmtId="2" showAll="0"/>
    <pivotField numFmtId="2" showAll="0"/>
    <pivotField numFmtId="2" showAll="0"/>
    <pivotField numFmtId="171" showAll="0"/>
    <pivotField numFmtId="171" showAll="0"/>
    <pivotField numFmtId="171" showAll="0"/>
    <pivotField numFmtId="171" showAll="0"/>
    <pivotField numFmtId="171" showAll="0"/>
    <pivotField numFmtId="171" showAll="0"/>
    <pivotField numFmtId="171" showAll="0"/>
    <pivotField numFmtId="166" showAll="0"/>
    <pivotField numFmtId="166" showAll="0"/>
    <pivotField numFmtId="166" showAll="0"/>
    <pivotField numFmtId="166" showAll="0"/>
    <pivotField numFmtId="166" showAll="0"/>
    <pivotField numFmtId="166" showAll="0"/>
    <pivotField numFmtId="166" showAll="0"/>
    <pivotField dataField="1" numFmtId="165" showAll="0"/>
    <pivotField dataField="1" numFmtId="165" showAll="0"/>
    <pivotField numFmtId="165" showAll="0"/>
    <pivotField numFmtId="165" showAll="0"/>
    <pivotField dataField="1" numFmtId="165" showAll="0"/>
    <pivotField dataField="1" numFmtId="165" showAll="0"/>
    <pivotField dataField="1" numFmtId="165" showAll="0"/>
  </pivotFields>
  <rowFields count="5">
    <field x="3"/>
    <field x="0"/>
    <field x="1"/>
    <field x="2"/>
    <field x="5"/>
  </rowFields>
  <rowItems count="28">
    <i>
      <x v="1"/>
      <x/>
      <x/>
      <x/>
      <x v="1"/>
    </i>
    <i r="3">
      <x v="1"/>
      <x v="1"/>
    </i>
    <i r="3">
      <x v="3"/>
      <x v="1"/>
    </i>
    <i r="3">
      <x v="4"/>
      <x v="1"/>
    </i>
    <i r="3">
      <x v="6"/>
      <x v="1"/>
    </i>
    <i r="2">
      <x v="1"/>
      <x v="5"/>
      <x v="1"/>
    </i>
    <i r="1">
      <x v="1"/>
      <x v="2"/>
      <x v="2"/>
      <x v="1"/>
    </i>
    <i>
      <x v="2"/>
      <x/>
      <x/>
      <x/>
      <x v="1"/>
    </i>
    <i r="3">
      <x v="1"/>
      <x v="1"/>
    </i>
    <i r="3">
      <x v="3"/>
      <x v="1"/>
    </i>
    <i r="3">
      <x v="4"/>
      <x v="1"/>
    </i>
    <i r="3">
      <x v="6"/>
      <x v="1"/>
    </i>
    <i r="2">
      <x v="1"/>
      <x v="5"/>
      <x v="1"/>
    </i>
    <i r="1">
      <x v="1"/>
      <x v="2"/>
      <x v="2"/>
      <x v="1"/>
    </i>
    <i>
      <x v="4"/>
      <x/>
      <x/>
      <x/>
      <x v="1"/>
    </i>
    <i r="3">
      <x v="1"/>
      <x v="1"/>
    </i>
    <i r="3">
      <x v="3"/>
      <x v="1"/>
    </i>
    <i r="3">
      <x v="4"/>
      <x v="1"/>
    </i>
    <i r="3">
      <x v="6"/>
      <x v="1"/>
    </i>
    <i r="2">
      <x v="1"/>
      <x v="5"/>
      <x v="1"/>
    </i>
    <i r="1">
      <x v="1"/>
      <x v="2"/>
      <x v="2"/>
      <x v="1"/>
    </i>
    <i>
      <x v="6"/>
      <x/>
      <x/>
      <x/>
      <x v="1"/>
    </i>
    <i r="3">
      <x v="1"/>
      <x v="1"/>
    </i>
    <i r="3">
      <x v="3"/>
      <x v="1"/>
    </i>
    <i r="3">
      <x v="4"/>
      <x v="1"/>
    </i>
    <i r="3">
      <x v="6"/>
      <x v="1"/>
    </i>
    <i r="2">
      <x v="1"/>
      <x v="5"/>
      <x v="1"/>
    </i>
    <i r="1">
      <x v="1"/>
      <x v="2"/>
      <x v="2"/>
      <x v="1"/>
    </i>
  </rowItems>
  <colFields count="1">
    <field x="-2"/>
  </colFields>
  <colItems count="5">
    <i>
      <x/>
    </i>
    <i i="1">
      <x v="1"/>
    </i>
    <i i="2">
      <x v="2"/>
    </i>
    <i i="3">
      <x v="3"/>
    </i>
    <i i="4">
      <x v="4"/>
    </i>
  </colItems>
  <dataFields count="5">
    <dataField name="People cost  " fld="34" baseField="0" baseItem="0" numFmtId="171"/>
    <dataField name="Facilities cost " fld="37" baseField="0" baseItem="0" numFmtId="171"/>
    <dataField name="Technology cost " fld="38" baseField="0" baseItem="0" numFmtId="171"/>
    <dataField name="Other direct expenses  " fld="39" baseField="0" baseItem="0" numFmtId="171"/>
    <dataField name="Total Operating cost  " fld="33" baseField="0" baseItem="0" numFmtId="171"/>
  </dataFields>
  <formats count="29">
    <format dxfId="1010">
      <pivotArea type="all" dataOnly="0" outline="0" fieldPosition="0"/>
    </format>
    <format dxfId="1009">
      <pivotArea outline="0" collapsedLevelsAreSubtotals="1" fieldPosition="0"/>
    </format>
    <format dxfId="1008">
      <pivotArea dataOnly="0" labelOnly="1" fieldPosition="0">
        <references count="1">
          <reference field="3" count="0"/>
        </references>
      </pivotArea>
    </format>
    <format dxfId="1007">
      <pivotArea dataOnly="0" labelOnly="1" fieldPosition="0">
        <references count="2">
          <reference field="1" count="0"/>
          <reference field="3" count="1" selected="0">
            <x v="2"/>
          </reference>
        </references>
      </pivotArea>
    </format>
    <format dxfId="1006">
      <pivotArea dataOnly="0" labelOnly="1" fieldPosition="0">
        <references count="2">
          <reference field="1" count="0"/>
          <reference field="3" count="1" selected="0">
            <x v="3"/>
          </reference>
        </references>
      </pivotArea>
    </format>
    <format dxfId="1005">
      <pivotArea dataOnly="0" labelOnly="1" outline="0" fieldPosition="0">
        <references count="1">
          <reference field="4294967294" count="5">
            <x v="0"/>
            <x v="1"/>
            <x v="2"/>
            <x v="3"/>
            <x v="4"/>
          </reference>
        </references>
      </pivotArea>
    </format>
    <format dxfId="1004">
      <pivotArea dataOnly="0" labelOnly="1" outline="0" fieldPosition="0">
        <references count="1">
          <reference field="4294967294" count="5">
            <x v="0"/>
            <x v="1"/>
            <x v="2"/>
            <x v="3"/>
            <x v="4"/>
          </reference>
        </references>
      </pivotArea>
    </format>
    <format dxfId="1003">
      <pivotArea dataOnly="0" labelOnly="1" outline="0" fieldPosition="0">
        <references count="1">
          <reference field="4294967294" count="5">
            <x v="0"/>
            <x v="1"/>
            <x v="2"/>
            <x v="3"/>
            <x v="4"/>
          </reference>
        </references>
      </pivotArea>
    </format>
    <format dxfId="1002">
      <pivotArea dataOnly="0" labelOnly="1" outline="0" fieldPosition="0">
        <references count="1">
          <reference field="4294967294" count="5">
            <x v="0"/>
            <x v="1"/>
            <x v="2"/>
            <x v="3"/>
            <x v="4"/>
          </reference>
        </references>
      </pivotArea>
    </format>
    <format dxfId="1001">
      <pivotArea outline="0" collapsedLevelsAreSubtotals="1" fieldPosition="0"/>
    </format>
    <format dxfId="1000">
      <pivotArea type="all" dataOnly="0" outline="0" fieldPosition="0"/>
    </format>
    <format dxfId="999">
      <pivotArea outline="0" collapsedLevelsAreSubtotals="1" fieldPosition="0"/>
    </format>
    <format dxfId="998">
      <pivotArea dataOnly="0" labelOnly="1" fieldPosition="0">
        <references count="1">
          <reference field="3" count="0"/>
        </references>
      </pivotArea>
    </format>
    <format dxfId="997">
      <pivotArea dataOnly="0" labelOnly="1" fieldPosition="0">
        <references count="2">
          <reference field="1" count="0"/>
          <reference field="3" count="1" selected="0">
            <x v="2"/>
          </reference>
        </references>
      </pivotArea>
    </format>
    <format dxfId="996">
      <pivotArea dataOnly="0" labelOnly="1" fieldPosition="0">
        <references count="2">
          <reference field="1" count="0"/>
          <reference field="3" count="1" selected="0">
            <x v="3"/>
          </reference>
        </references>
      </pivotArea>
    </format>
    <format dxfId="995">
      <pivotArea dataOnly="0" labelOnly="1" outline="0" fieldPosition="0">
        <references count="1">
          <reference field="4294967294" count="5">
            <x v="0"/>
            <x v="1"/>
            <x v="2"/>
            <x v="3"/>
            <x v="4"/>
          </reference>
        </references>
      </pivotArea>
    </format>
    <format dxfId="994">
      <pivotArea type="all" dataOnly="0" outline="0" fieldPosition="0"/>
    </format>
    <format dxfId="993">
      <pivotArea outline="0" collapsedLevelsAreSubtotals="1" fieldPosition="0"/>
    </format>
    <format dxfId="992">
      <pivotArea dataOnly="0" labelOnly="1" fieldPosition="0">
        <references count="1">
          <reference field="3" count="0"/>
        </references>
      </pivotArea>
    </format>
    <format dxfId="991">
      <pivotArea dataOnly="0" labelOnly="1" outline="0" fieldPosition="0">
        <references count="1">
          <reference field="4294967294" count="5">
            <x v="0"/>
            <x v="1"/>
            <x v="2"/>
            <x v="3"/>
            <x v="4"/>
          </reference>
        </references>
      </pivotArea>
    </format>
    <format dxfId="990">
      <pivotArea outline="0" collapsedLevelsAreSubtotals="1" fieldPosition="0"/>
    </format>
    <format dxfId="989">
      <pivotArea outline="0" collapsedLevelsAreSubtotals="1" fieldPosition="0"/>
    </format>
    <format dxfId="988">
      <pivotArea outline="0" collapsedLevelsAreSubtotals="1" fieldPosition="0"/>
    </format>
    <format dxfId="987">
      <pivotArea type="all" dataOnly="0" outline="0" fieldPosition="0"/>
    </format>
    <format dxfId="986">
      <pivotArea outline="0" collapsedLevelsAreSubtotals="1" fieldPosition="0"/>
    </format>
    <format dxfId="985">
      <pivotArea dataOnly="0" labelOnly="1" fieldPosition="0">
        <references count="1">
          <reference field="3" count="0"/>
        </references>
      </pivotArea>
    </format>
    <format dxfId="984">
      <pivotArea dataOnly="0" labelOnly="1" fieldPosition="0">
        <references count="2">
          <reference field="1" count="0"/>
          <reference field="3" count="1" selected="0">
            <x v="2"/>
          </reference>
        </references>
      </pivotArea>
    </format>
    <format dxfId="983">
      <pivotArea dataOnly="0" labelOnly="1" fieldPosition="0">
        <references count="2">
          <reference field="1" count="0"/>
          <reference field="3" count="1" selected="0">
            <x v="3"/>
          </reference>
        </references>
      </pivotArea>
    </format>
    <format dxfId="982">
      <pivotArea dataOnly="0" labelOnly="1" outline="0" fieldPosition="0">
        <references count="1">
          <reference field="4294967294" count="5">
            <x v="0"/>
            <x v="1"/>
            <x v="2"/>
            <x v="3"/>
            <x v="4"/>
          </reference>
        </references>
      </pivotArea>
    </format>
  </formats>
  <chartFormats count="25">
    <chartFormat chart="1" format="0" series="1">
      <pivotArea type="data" outline="0" fieldPosition="0">
        <references count="1">
          <reference field="4294967294" count="1" selected="0">
            <x v="4"/>
          </reference>
        </references>
      </pivotArea>
    </chartFormat>
    <chartFormat chart="1"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1"/>
          </reference>
        </references>
      </pivotArea>
    </chartFormat>
    <chartFormat chart="1" format="3" series="1">
      <pivotArea type="data" outline="0" fieldPosition="0">
        <references count="1">
          <reference field="4294967294" count="1" selected="0">
            <x v="2"/>
          </reference>
        </references>
      </pivotArea>
    </chartFormat>
    <chartFormat chart="1" format="4" series="1">
      <pivotArea type="data" outline="0" fieldPosition="0">
        <references count="1">
          <reference field="4294967294" count="1" selected="0">
            <x v="3"/>
          </reference>
        </references>
      </pivotArea>
    </chartFormat>
    <chartFormat chart="11" format="5" series="1">
      <pivotArea type="data" outline="0" fieldPosition="0">
        <references count="1">
          <reference field="4294967294" count="1" selected="0">
            <x v="0"/>
          </reference>
        </references>
      </pivotArea>
    </chartFormat>
    <chartFormat chart="11" format="6" series="1">
      <pivotArea type="data" outline="0" fieldPosition="0">
        <references count="1">
          <reference field="4294967294" count="1" selected="0">
            <x v="1"/>
          </reference>
        </references>
      </pivotArea>
    </chartFormat>
    <chartFormat chart="11" format="7" series="1">
      <pivotArea type="data" outline="0" fieldPosition="0">
        <references count="1">
          <reference field="4294967294" count="1" selected="0">
            <x v="2"/>
          </reference>
        </references>
      </pivotArea>
    </chartFormat>
    <chartFormat chart="11" format="8" series="1">
      <pivotArea type="data" outline="0" fieldPosition="0">
        <references count="1">
          <reference field="4294967294" count="1" selected="0">
            <x v="3"/>
          </reference>
        </references>
      </pivotArea>
    </chartFormat>
    <chartFormat chart="11" format="9" series="1">
      <pivotArea type="data" outline="0" fieldPosition="0">
        <references count="1">
          <reference field="4294967294" count="1" selected="0">
            <x v="4"/>
          </reference>
        </references>
      </pivotArea>
    </chartFormat>
    <chartFormat chart="14" format="10" series="1">
      <pivotArea type="data" outline="0" fieldPosition="0">
        <references count="1">
          <reference field="4294967294" count="1" selected="0">
            <x v="0"/>
          </reference>
        </references>
      </pivotArea>
    </chartFormat>
    <chartFormat chart="14" format="11" series="1">
      <pivotArea type="data" outline="0" fieldPosition="0">
        <references count="1">
          <reference field="4294967294" count="1" selected="0">
            <x v="1"/>
          </reference>
        </references>
      </pivotArea>
    </chartFormat>
    <chartFormat chart="14" format="12" series="1">
      <pivotArea type="data" outline="0" fieldPosition="0">
        <references count="1">
          <reference field="4294967294" count="1" selected="0">
            <x v="2"/>
          </reference>
        </references>
      </pivotArea>
    </chartFormat>
    <chartFormat chart="14" format="13" series="1">
      <pivotArea type="data" outline="0" fieldPosition="0">
        <references count="1">
          <reference field="4294967294" count="1" selected="0">
            <x v="3"/>
          </reference>
        </references>
      </pivotArea>
    </chartFormat>
    <chartFormat chart="14" format="14" series="1">
      <pivotArea type="data" outline="0" fieldPosition="0">
        <references count="1">
          <reference field="4294967294" count="1" selected="0">
            <x v="4"/>
          </reference>
        </references>
      </pivotArea>
    </chartFormat>
    <chartFormat chart="18" format="5" series="1">
      <pivotArea type="data" outline="0" fieldPosition="0">
        <references count="1">
          <reference field="4294967294" count="1" selected="0">
            <x v="0"/>
          </reference>
        </references>
      </pivotArea>
    </chartFormat>
    <chartFormat chart="18" format="6" series="1">
      <pivotArea type="data" outline="0" fieldPosition="0">
        <references count="1">
          <reference field="4294967294" count="1" selected="0">
            <x v="1"/>
          </reference>
        </references>
      </pivotArea>
    </chartFormat>
    <chartFormat chart="18" format="7" series="1">
      <pivotArea type="data" outline="0" fieldPosition="0">
        <references count="1">
          <reference field="4294967294" count="1" selected="0">
            <x v="2"/>
          </reference>
        </references>
      </pivotArea>
    </chartFormat>
    <chartFormat chart="18" format="8" series="1">
      <pivotArea type="data" outline="0" fieldPosition="0">
        <references count="1">
          <reference field="4294967294" count="1" selected="0">
            <x v="3"/>
          </reference>
        </references>
      </pivotArea>
    </chartFormat>
    <chartFormat chart="18" format="9" series="1">
      <pivotArea type="data" outline="0" fieldPosition="0">
        <references count="1">
          <reference field="4294967294" count="1" selected="0">
            <x v="4"/>
          </reference>
        </references>
      </pivotArea>
    </chartFormat>
    <chartFormat chart="19" format="10" series="1">
      <pivotArea type="data" outline="0" fieldPosition="0">
        <references count="1">
          <reference field="4294967294" count="1" selected="0">
            <x v="0"/>
          </reference>
        </references>
      </pivotArea>
    </chartFormat>
    <chartFormat chart="19" format="11" series="1">
      <pivotArea type="data" outline="0" fieldPosition="0">
        <references count="1">
          <reference field="4294967294" count="1" selected="0">
            <x v="1"/>
          </reference>
        </references>
      </pivotArea>
    </chartFormat>
    <chartFormat chart="19" format="12" series="1">
      <pivotArea type="data" outline="0" fieldPosition="0">
        <references count="1">
          <reference field="4294967294" count="1" selected="0">
            <x v="2"/>
          </reference>
        </references>
      </pivotArea>
    </chartFormat>
    <chartFormat chart="19" format="13" series="1">
      <pivotArea type="data" outline="0" fieldPosition="0">
        <references count="1">
          <reference field="4294967294" count="1" selected="0">
            <x v="3"/>
          </reference>
        </references>
      </pivotArea>
    </chartFormat>
    <chartFormat chart="19" format="14" series="1">
      <pivotArea type="data" outline="0" fieldPosition="0">
        <references count="1">
          <reference field="4294967294" count="1" selected="0">
            <x v="4"/>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 cacheId="5" applyNumberFormats="0" applyBorderFormats="0" applyFontFormats="0" applyPatternFormats="0" applyAlignmentFormats="0" applyWidthHeightFormats="1" dataCaption="Column Labels" updatedVersion="6" minRefreshableVersion="3" showCalcMbrs="0" rowGrandTotals="0" colGrandTotals="0" itemPrintTitles="1" createdVersion="3" indent="0" outline="1" outlineData="1" multipleFieldFilters="0" chartFormat="25">
  <location ref="B29:I58" firstHeaderRow="1" firstDataRow="2" firstDataCol="4" rowPageCount="1" colPageCount="1"/>
  <pivotFields count="14">
    <pivotField axis="axisRow" numFmtId="171" outline="0" showAll="0" sortType="ascending" defaultSubtotal="0">
      <items count="2">
        <item x="0"/>
        <item x="1"/>
      </items>
    </pivotField>
    <pivotField axis="axisRow" numFmtId="171" outline="0" showAll="0" defaultSubtotal="0">
      <items count="3">
        <item x="0"/>
        <item x="1"/>
        <item x="2"/>
      </items>
    </pivotField>
    <pivotField name="City" axis="axisRow" numFmtId="171" outline="0" showAll="0" sortType="ascending" defaultSubtotal="0">
      <items count="7">
        <item x="4"/>
        <item x="0"/>
        <item x="6"/>
        <item x="1"/>
        <item x="2"/>
        <item x="5"/>
        <item x="3"/>
      </items>
    </pivotField>
    <pivotField axis="axisRow" numFmtId="171" showAll="0" sortType="ascending">
      <items count="8">
        <item n="BP" m="1" x="5"/>
        <item n="BP " x="0"/>
        <item x="1"/>
        <item n="IT" m="1" x="6"/>
        <item n="IT " x="2"/>
        <item n="KP" m="1" x="4"/>
        <item n="KP " x="3"/>
        <item t="default"/>
      </items>
    </pivotField>
    <pivotField numFmtId="171" showAll="0" defaultSubtotal="0"/>
    <pivotField axis="axisPage" numFmtId="171" multipleItemSelectionAllowed="1" showAll="0">
      <items count="5">
        <item h="1" m="1" x="3"/>
        <item m="1" x="2"/>
        <item h="1" x="0"/>
        <item x="1"/>
        <item t="default"/>
      </items>
    </pivotField>
    <pivotField numFmtId="165" showAll="0" defaultSubtotal="0"/>
    <pivotField numFmtId="165" showAll="0" defaultSubtotal="0"/>
    <pivotField numFmtId="165" showAll="0" defaultSubtotal="0"/>
    <pivotField numFmtId="165" showAll="0" defaultSubtotal="0"/>
    <pivotField dataField="1" numFmtId="165" showAll="0" defaultSubtotal="0"/>
    <pivotField dataField="1" numFmtId="165" showAll="0" defaultSubtotal="0"/>
    <pivotField dataField="1" numFmtId="165" showAll="0" defaultSubtotal="0"/>
    <pivotField dataField="1" numFmtId="165" showAll="0" defaultSubtotal="0"/>
  </pivotFields>
  <rowFields count="4">
    <field x="0"/>
    <field x="1"/>
    <field x="2"/>
    <field x="3"/>
  </rowFields>
  <rowItems count="28">
    <i>
      <x/>
      <x/>
      <x/>
      <x v="1"/>
    </i>
    <i r="3">
      <x v="2"/>
    </i>
    <i r="3">
      <x v="4"/>
    </i>
    <i r="3">
      <x v="6"/>
    </i>
    <i r="2">
      <x v="1"/>
      <x v="1"/>
    </i>
    <i r="3">
      <x v="2"/>
    </i>
    <i r="3">
      <x v="4"/>
    </i>
    <i r="3">
      <x v="6"/>
    </i>
    <i r="2">
      <x v="3"/>
      <x v="1"/>
    </i>
    <i r="3">
      <x v="2"/>
    </i>
    <i r="3">
      <x v="4"/>
    </i>
    <i r="3">
      <x v="6"/>
    </i>
    <i r="2">
      <x v="4"/>
      <x v="1"/>
    </i>
    <i r="3">
      <x v="2"/>
    </i>
    <i r="3">
      <x v="4"/>
    </i>
    <i r="3">
      <x v="6"/>
    </i>
    <i r="2">
      <x v="6"/>
      <x v="1"/>
    </i>
    <i r="3">
      <x v="2"/>
    </i>
    <i r="3">
      <x v="4"/>
    </i>
    <i r="3">
      <x v="6"/>
    </i>
    <i r="1">
      <x v="1"/>
      <x v="5"/>
      <x v="1"/>
    </i>
    <i r="3">
      <x v="2"/>
    </i>
    <i r="3">
      <x v="4"/>
    </i>
    <i r="3">
      <x v="6"/>
    </i>
    <i>
      <x v="1"/>
      <x v="2"/>
      <x v="2"/>
      <x v="1"/>
    </i>
    <i r="3">
      <x v="2"/>
    </i>
    <i r="3">
      <x v="4"/>
    </i>
    <i r="3">
      <x v="6"/>
    </i>
  </rowItems>
  <colFields count="1">
    <field x="-2"/>
  </colFields>
  <colItems count="4">
    <i>
      <x/>
    </i>
    <i i="1">
      <x v="1"/>
    </i>
    <i i="2">
      <x v="2"/>
    </i>
    <i i="3">
      <x v="3"/>
    </i>
  </colItems>
  <pageFields count="1">
    <pageField fld="5" hier="-1"/>
  </pageFields>
  <dataFields count="4">
    <dataField name="Associate (0-2 years work exp.) " fld="10" baseField="0" baseItem="0" numFmtId="3"/>
    <dataField name="Senior Associate (2-4 years work exp.) " fld="11" baseField="0" baseItem="0" numFmtId="165"/>
    <dataField name="Team Lead/ Supervisor (4-7 years work exp.) " fld="12" baseField="0" baseItem="0" numFmtId="165"/>
    <dataField name="Manager (7+ years work exp.) " fld="13" baseField="0" baseItem="0" numFmtId="165"/>
  </dataFields>
  <formats count="69">
    <format dxfId="463">
      <pivotArea type="all" dataOnly="0" outline="0" fieldPosition="0"/>
    </format>
    <format dxfId="462">
      <pivotArea type="all" dataOnly="0" outline="0" fieldPosition="0"/>
    </format>
    <format dxfId="461">
      <pivotArea dataOnly="0" labelOnly="1" outline="0" fieldPosition="0">
        <references count="1">
          <reference field="4294967294" count="1">
            <x v="0"/>
          </reference>
        </references>
      </pivotArea>
    </format>
    <format dxfId="460">
      <pivotArea dataOnly="0" labelOnly="1" outline="0" fieldPosition="0">
        <references count="1">
          <reference field="4294967294" count="1">
            <x v="1"/>
          </reference>
        </references>
      </pivotArea>
    </format>
    <format dxfId="459">
      <pivotArea dataOnly="0" labelOnly="1" outline="0" fieldPosition="0">
        <references count="1">
          <reference field="4294967294" count="1">
            <x v="2"/>
          </reference>
        </references>
      </pivotArea>
    </format>
    <format dxfId="458">
      <pivotArea dataOnly="0" labelOnly="1" outline="0" fieldPosition="0">
        <references count="1">
          <reference field="4294967294" count="1">
            <x v="3"/>
          </reference>
        </references>
      </pivotArea>
    </format>
    <format dxfId="457">
      <pivotArea outline="0" collapsedLevelsAreSubtotals="1" fieldPosition="0"/>
    </format>
    <format dxfId="456">
      <pivotArea dataOnly="0" labelOnly="1" fieldPosition="0">
        <references count="1">
          <reference field="0" count="0"/>
        </references>
      </pivotArea>
    </format>
    <format dxfId="455">
      <pivotArea dataOnly="0" labelOnly="1" outline="0" fieldPosition="0">
        <references count="1">
          <reference field="4294967294" count="4">
            <x v="0"/>
            <x v="1"/>
            <x v="2"/>
            <x v="3"/>
          </reference>
        </references>
      </pivotArea>
    </format>
    <format dxfId="454">
      <pivotArea outline="0" collapsedLevelsAreSubtotals="1" fieldPosition="0"/>
    </format>
    <format dxfId="453">
      <pivotArea dataOnly="0" labelOnly="1" fieldPosition="0">
        <references count="1">
          <reference field="0" count="0"/>
        </references>
      </pivotArea>
    </format>
    <format dxfId="452">
      <pivotArea dataOnly="0" labelOnly="1" outline="0" fieldPosition="0">
        <references count="1">
          <reference field="4294967294" count="4">
            <x v="0"/>
            <x v="1"/>
            <x v="2"/>
            <x v="3"/>
          </reference>
        </references>
      </pivotArea>
    </format>
    <format dxfId="451">
      <pivotArea type="all" dataOnly="0" outline="0" fieldPosition="0"/>
    </format>
    <format dxfId="450">
      <pivotArea outline="0" collapsedLevelsAreSubtotals="1" fieldPosition="0"/>
    </format>
    <format dxfId="449">
      <pivotArea dataOnly="0" labelOnly="1" fieldPosition="0">
        <references count="1">
          <reference field="0" count="0"/>
        </references>
      </pivotArea>
    </format>
    <format dxfId="448">
      <pivotArea dataOnly="0" labelOnly="1" outline="0" fieldPosition="0">
        <references count="1">
          <reference field="4294967294" count="4">
            <x v="0"/>
            <x v="1"/>
            <x v="2"/>
            <x v="3"/>
          </reference>
        </references>
      </pivotArea>
    </format>
    <format dxfId="447">
      <pivotArea dataOnly="0" labelOnly="1" fieldPosition="0">
        <references count="2">
          <reference field="0" count="0" selected="0"/>
          <reference field="1" count="0"/>
        </references>
      </pivotArea>
    </format>
    <format dxfId="446">
      <pivotArea outline="0" collapsedLevelsAreSubtotals="1" fieldPosition="0"/>
    </format>
    <format dxfId="445">
      <pivotArea dataOnly="0" labelOnly="1" fieldPosition="0">
        <references count="1">
          <reference field="0" count="0"/>
        </references>
      </pivotArea>
    </format>
    <format dxfId="444">
      <pivotArea dataOnly="0" labelOnly="1" fieldPosition="0">
        <references count="2">
          <reference field="0" count="1" selected="0">
            <x v="1"/>
          </reference>
          <reference field="1" count="1">
            <x v="2"/>
          </reference>
        </references>
      </pivotArea>
    </format>
    <format dxfId="443">
      <pivotArea dataOnly="0" labelOnly="1" fieldPosition="0">
        <references count="2">
          <reference field="0" count="1" selected="0">
            <x v="0"/>
          </reference>
          <reference field="1" count="2">
            <x v="0"/>
            <x v="1"/>
          </reference>
        </references>
      </pivotArea>
    </format>
    <format dxfId="442">
      <pivotArea dataOnly="0" labelOnly="1" fieldPosition="0">
        <references count="3">
          <reference field="0" count="1" selected="0">
            <x v="0"/>
          </reference>
          <reference field="1" count="1" selected="0">
            <x v="1"/>
          </reference>
          <reference field="2" count="1">
            <x v="5"/>
          </reference>
        </references>
      </pivotArea>
    </format>
    <format dxfId="441">
      <pivotArea dataOnly="0" labelOnly="1" fieldPosition="0">
        <references count="4">
          <reference field="0" count="1" selected="0">
            <x v="0"/>
          </reference>
          <reference field="1" count="1" selected="0">
            <x v="1"/>
          </reference>
          <reference field="2" count="1" selected="0">
            <x v="5"/>
          </reference>
          <reference field="3" count="0"/>
        </references>
      </pivotArea>
    </format>
    <format dxfId="440">
      <pivotArea dataOnly="0" labelOnly="1" outline="0" fieldPosition="0">
        <references count="1">
          <reference field="4294967294" count="4">
            <x v="0"/>
            <x v="1"/>
            <x v="2"/>
            <x v="3"/>
          </reference>
        </references>
      </pivotArea>
    </format>
    <format dxfId="439">
      <pivotArea dataOnly="0" labelOnly="1" fieldPosition="0">
        <references count="2">
          <reference field="0" count="1" selected="0">
            <x v="1"/>
          </reference>
          <reference field="1" count="1">
            <x v="2"/>
          </reference>
        </references>
      </pivotArea>
    </format>
    <format dxfId="438">
      <pivotArea dataOnly="0" labelOnly="1" fieldPosition="0">
        <references count="2">
          <reference field="0" count="1" selected="0">
            <x v="0"/>
          </reference>
          <reference field="1" count="1">
            <x v="0"/>
          </reference>
        </references>
      </pivotArea>
    </format>
    <format dxfId="437">
      <pivotArea dataOnly="0" labelOnly="1" fieldPosition="0">
        <references count="2">
          <reference field="0" count="1" selected="0">
            <x v="0"/>
          </reference>
          <reference field="1" count="1">
            <x v="1"/>
          </reference>
        </references>
      </pivotArea>
    </format>
    <format dxfId="436">
      <pivotArea dataOnly="0" labelOnly="1" fieldPosition="0">
        <references count="3">
          <reference field="0" count="1" selected="0">
            <x v="1"/>
          </reference>
          <reference field="1" count="1" selected="0">
            <x v="2"/>
          </reference>
          <reference field="2" count="1">
            <x v="2"/>
          </reference>
        </references>
      </pivotArea>
    </format>
    <format dxfId="435">
      <pivotArea dataOnly="0" labelOnly="1" fieldPosition="0">
        <references count="3">
          <reference field="0" count="1" selected="0">
            <x v="0"/>
          </reference>
          <reference field="1" count="1" selected="0">
            <x v="0"/>
          </reference>
          <reference field="2" count="4">
            <x v="1"/>
            <x v="3"/>
            <x v="4"/>
            <x v="6"/>
          </reference>
        </references>
      </pivotArea>
    </format>
    <format dxfId="434">
      <pivotArea dataOnly="0" labelOnly="1" fieldPosition="0">
        <references count="3">
          <reference field="0" count="1" selected="0">
            <x v="0"/>
          </reference>
          <reference field="1" count="1" selected="0">
            <x v="1"/>
          </reference>
          <reference field="2" count="1">
            <x v="5"/>
          </reference>
        </references>
      </pivotArea>
    </format>
    <format dxfId="433">
      <pivotArea dataOnly="0" labelOnly="1" fieldPosition="0">
        <references count="4">
          <reference field="0" count="1" selected="0">
            <x v="1"/>
          </reference>
          <reference field="1" count="1" selected="0">
            <x v="2"/>
          </reference>
          <reference field="2" count="1" selected="0">
            <x v="2"/>
          </reference>
          <reference field="3" count="0"/>
        </references>
      </pivotArea>
    </format>
    <format dxfId="432">
      <pivotArea dataOnly="0" labelOnly="1" fieldPosition="0">
        <references count="4">
          <reference field="0" count="1" selected="0">
            <x v="0"/>
          </reference>
          <reference field="1" count="1" selected="0">
            <x v="0"/>
          </reference>
          <reference field="2" count="1" selected="0">
            <x v="1"/>
          </reference>
          <reference field="3" count="0"/>
        </references>
      </pivotArea>
    </format>
    <format dxfId="431">
      <pivotArea dataOnly="0" labelOnly="1" fieldPosition="0">
        <references count="4">
          <reference field="0" count="1" selected="0">
            <x v="0"/>
          </reference>
          <reference field="1" count="1" selected="0">
            <x v="0"/>
          </reference>
          <reference field="2" count="1" selected="0">
            <x v="3"/>
          </reference>
          <reference field="3" count="0"/>
        </references>
      </pivotArea>
    </format>
    <format dxfId="430">
      <pivotArea dataOnly="0" labelOnly="1" fieldPosition="0">
        <references count="4">
          <reference field="0" count="1" selected="0">
            <x v="0"/>
          </reference>
          <reference field="1" count="1" selected="0">
            <x v="0"/>
          </reference>
          <reference field="2" count="1" selected="0">
            <x v="4"/>
          </reference>
          <reference field="3" count="0"/>
        </references>
      </pivotArea>
    </format>
    <format dxfId="429">
      <pivotArea dataOnly="0" labelOnly="1" fieldPosition="0">
        <references count="4">
          <reference field="0" count="1" selected="0">
            <x v="0"/>
          </reference>
          <reference field="1" count="1" selected="0">
            <x v="0"/>
          </reference>
          <reference field="2" count="1" selected="0">
            <x v="6"/>
          </reference>
          <reference field="3" count="0"/>
        </references>
      </pivotArea>
    </format>
    <format dxfId="428">
      <pivotArea dataOnly="0" labelOnly="1" fieldPosition="0">
        <references count="4">
          <reference field="0" count="1" selected="0">
            <x v="0"/>
          </reference>
          <reference field="1" count="1" selected="0">
            <x v="1"/>
          </reference>
          <reference field="2" count="1" selected="0">
            <x v="5"/>
          </reference>
          <reference field="3" count="2">
            <x v="0"/>
            <x v="2"/>
          </reference>
        </references>
      </pivotArea>
    </format>
    <format dxfId="427">
      <pivotArea outline="0" collapsedLevelsAreSubtotals="1" fieldPosition="0"/>
    </format>
    <format dxfId="426">
      <pivotArea dataOnly="0" labelOnly="1" fieldPosition="0">
        <references count="1">
          <reference field="0" count="0"/>
        </references>
      </pivotArea>
    </format>
    <format dxfId="425">
      <pivotArea dataOnly="0" labelOnly="1" fieldPosition="0">
        <references count="2">
          <reference field="0" count="1" selected="0">
            <x v="1"/>
          </reference>
          <reference field="1" count="1">
            <x v="2"/>
          </reference>
        </references>
      </pivotArea>
    </format>
    <format dxfId="424">
      <pivotArea dataOnly="0" labelOnly="1" fieldPosition="0">
        <references count="2">
          <reference field="0" count="1" selected="0">
            <x v="0"/>
          </reference>
          <reference field="1" count="2">
            <x v="0"/>
            <x v="1"/>
          </reference>
        </references>
      </pivotArea>
    </format>
    <format dxfId="423">
      <pivotArea dataOnly="0" labelOnly="1" fieldPosition="0">
        <references count="3">
          <reference field="0" count="1" selected="0">
            <x v="1"/>
          </reference>
          <reference field="1" count="1" selected="0">
            <x v="2"/>
          </reference>
          <reference field="2" count="1">
            <x v="2"/>
          </reference>
        </references>
      </pivotArea>
    </format>
    <format dxfId="422">
      <pivotArea dataOnly="0" labelOnly="1" fieldPosition="0">
        <references count="3">
          <reference field="0" count="1" selected="0">
            <x v="0"/>
          </reference>
          <reference field="1" count="1" selected="0">
            <x v="0"/>
          </reference>
          <reference field="2" count="5">
            <x v="0"/>
            <x v="1"/>
            <x v="3"/>
            <x v="4"/>
            <x v="6"/>
          </reference>
        </references>
      </pivotArea>
    </format>
    <format dxfId="421">
      <pivotArea dataOnly="0" labelOnly="1" fieldPosition="0">
        <references count="3">
          <reference field="0" count="1" selected="0">
            <x v="0"/>
          </reference>
          <reference field="1" count="1" selected="0">
            <x v="1"/>
          </reference>
          <reference field="2" count="1">
            <x v="5"/>
          </reference>
        </references>
      </pivotArea>
    </format>
    <format dxfId="420">
      <pivotArea dataOnly="0" labelOnly="1" fieldPosition="0">
        <references count="4">
          <reference field="0" count="1" selected="0">
            <x v="1"/>
          </reference>
          <reference field="1" count="1" selected="0">
            <x v="2"/>
          </reference>
          <reference field="2" count="1" selected="0">
            <x v="2"/>
          </reference>
          <reference field="3" count="0"/>
        </references>
      </pivotArea>
    </format>
    <format dxfId="419">
      <pivotArea dataOnly="0" labelOnly="1" fieldPosition="0">
        <references count="4">
          <reference field="0" count="1" selected="0">
            <x v="0"/>
          </reference>
          <reference field="1" count="1" selected="0">
            <x v="0"/>
          </reference>
          <reference field="2" count="1" selected="0">
            <x v="1"/>
          </reference>
          <reference field="3" count="0"/>
        </references>
      </pivotArea>
    </format>
    <format dxfId="418">
      <pivotArea dataOnly="0" labelOnly="1" fieldPosition="0">
        <references count="4">
          <reference field="0" count="1" selected="0">
            <x v="0"/>
          </reference>
          <reference field="1" count="1" selected="0">
            <x v="0"/>
          </reference>
          <reference field="2" count="1" selected="0">
            <x v="3"/>
          </reference>
          <reference field="3" count="0"/>
        </references>
      </pivotArea>
    </format>
    <format dxfId="417">
      <pivotArea dataOnly="0" labelOnly="1" fieldPosition="0">
        <references count="4">
          <reference field="0" count="1" selected="0">
            <x v="0"/>
          </reference>
          <reference field="1" count="1" selected="0">
            <x v="0"/>
          </reference>
          <reference field="2" count="1" selected="0">
            <x v="4"/>
          </reference>
          <reference field="3" count="0"/>
        </references>
      </pivotArea>
    </format>
    <format dxfId="416">
      <pivotArea dataOnly="0" labelOnly="1" fieldPosition="0">
        <references count="4">
          <reference field="0" count="1" selected="0">
            <x v="0"/>
          </reference>
          <reference field="1" count="1" selected="0">
            <x v="0"/>
          </reference>
          <reference field="2" count="1" selected="0">
            <x v="6"/>
          </reference>
          <reference field="3" count="0"/>
        </references>
      </pivotArea>
    </format>
    <format dxfId="415">
      <pivotArea dataOnly="0" labelOnly="1" fieldPosition="0">
        <references count="4">
          <reference field="0" count="1" selected="0">
            <x v="0"/>
          </reference>
          <reference field="1" count="1" selected="0">
            <x v="0"/>
          </reference>
          <reference field="2" count="1" selected="0">
            <x v="0"/>
          </reference>
          <reference field="3" count="0"/>
        </references>
      </pivotArea>
    </format>
    <format dxfId="414">
      <pivotArea dataOnly="0" labelOnly="1" fieldPosition="0">
        <references count="4">
          <reference field="0" count="1" selected="0">
            <x v="0"/>
          </reference>
          <reference field="1" count="1" selected="0">
            <x v="1"/>
          </reference>
          <reference field="2" count="1" selected="0">
            <x v="5"/>
          </reference>
          <reference field="3" count="0"/>
        </references>
      </pivotArea>
    </format>
    <format dxfId="413">
      <pivotArea outline="0" collapsedLevelsAreSubtotals="1" fieldPosition="0"/>
    </format>
    <format dxfId="412">
      <pivotArea field="0" type="button" dataOnly="0" labelOnly="1" outline="0" axis="axisRow" fieldPosition="0"/>
    </format>
    <format dxfId="411">
      <pivotArea field="1" type="button" dataOnly="0" labelOnly="1" outline="0" axis="axisRow" fieldPosition="1"/>
    </format>
    <format dxfId="410">
      <pivotArea field="2" type="button" dataOnly="0" labelOnly="1" outline="0" axis="axisRow" fieldPosition="2"/>
    </format>
    <format dxfId="409">
      <pivotArea field="3" type="button" dataOnly="0" labelOnly="1" outline="0" axis="axisRow" fieldPosition="3"/>
    </format>
    <format dxfId="408">
      <pivotArea dataOnly="0" labelOnly="1" fieldPosition="0">
        <references count="1">
          <reference field="0" count="0"/>
        </references>
      </pivotArea>
    </format>
    <format dxfId="407">
      <pivotArea dataOnly="0" labelOnly="1" fieldPosition="0">
        <references count="2">
          <reference field="0" count="1" selected="0">
            <x v="1"/>
          </reference>
          <reference field="1" count="1">
            <x v="2"/>
          </reference>
        </references>
      </pivotArea>
    </format>
    <format dxfId="406">
      <pivotArea dataOnly="0" labelOnly="1" fieldPosition="0">
        <references count="2">
          <reference field="0" count="1" selected="0">
            <x v="0"/>
          </reference>
          <reference field="1" count="2">
            <x v="0"/>
            <x v="1"/>
          </reference>
        </references>
      </pivotArea>
    </format>
    <format dxfId="405">
      <pivotArea dataOnly="0" labelOnly="1" fieldPosition="0">
        <references count="3">
          <reference field="0" count="1" selected="0">
            <x v="1"/>
          </reference>
          <reference field="1" count="1" selected="0">
            <x v="2"/>
          </reference>
          <reference field="2" count="1">
            <x v="2"/>
          </reference>
        </references>
      </pivotArea>
    </format>
    <format dxfId="404">
      <pivotArea dataOnly="0" labelOnly="1" fieldPosition="0">
        <references count="3">
          <reference field="0" count="1" selected="0">
            <x v="0"/>
          </reference>
          <reference field="1" count="1" selected="0">
            <x v="0"/>
          </reference>
          <reference field="2" count="5">
            <x v="0"/>
            <x v="1"/>
            <x v="3"/>
            <x v="4"/>
            <x v="6"/>
          </reference>
        </references>
      </pivotArea>
    </format>
    <format dxfId="403">
      <pivotArea dataOnly="0" labelOnly="1" fieldPosition="0">
        <references count="3">
          <reference field="0" count="1" selected="0">
            <x v="0"/>
          </reference>
          <reference field="1" count="1" selected="0">
            <x v="1"/>
          </reference>
          <reference field="2" count="1">
            <x v="5"/>
          </reference>
        </references>
      </pivotArea>
    </format>
    <format dxfId="402">
      <pivotArea dataOnly="0" labelOnly="1" fieldPosition="0">
        <references count="4">
          <reference field="0" count="1" selected="0">
            <x v="1"/>
          </reference>
          <reference field="1" count="1" selected="0">
            <x v="2"/>
          </reference>
          <reference field="2" count="1" selected="0">
            <x v="2"/>
          </reference>
          <reference field="3" count="0"/>
        </references>
      </pivotArea>
    </format>
    <format dxfId="401">
      <pivotArea dataOnly="0" labelOnly="1" fieldPosition="0">
        <references count="4">
          <reference field="0" count="1" selected="0">
            <x v="0"/>
          </reference>
          <reference field="1" count="1" selected="0">
            <x v="0"/>
          </reference>
          <reference field="2" count="1" selected="0">
            <x v="1"/>
          </reference>
          <reference field="3" count="0"/>
        </references>
      </pivotArea>
    </format>
    <format dxfId="400">
      <pivotArea dataOnly="0" labelOnly="1" fieldPosition="0">
        <references count="4">
          <reference field="0" count="1" selected="0">
            <x v="0"/>
          </reference>
          <reference field="1" count="1" selected="0">
            <x v="0"/>
          </reference>
          <reference field="2" count="1" selected="0">
            <x v="3"/>
          </reference>
          <reference field="3" count="0"/>
        </references>
      </pivotArea>
    </format>
    <format dxfId="399">
      <pivotArea dataOnly="0" labelOnly="1" fieldPosition="0">
        <references count="4">
          <reference field="0" count="1" selected="0">
            <x v="0"/>
          </reference>
          <reference field="1" count="1" selected="0">
            <x v="0"/>
          </reference>
          <reference field="2" count="1" selected="0">
            <x v="4"/>
          </reference>
          <reference field="3" count="0"/>
        </references>
      </pivotArea>
    </format>
    <format dxfId="398">
      <pivotArea dataOnly="0" labelOnly="1" fieldPosition="0">
        <references count="4">
          <reference field="0" count="1" selected="0">
            <x v="0"/>
          </reference>
          <reference field="1" count="1" selected="0">
            <x v="0"/>
          </reference>
          <reference field="2" count="1" selected="0">
            <x v="6"/>
          </reference>
          <reference field="3" count="0"/>
        </references>
      </pivotArea>
    </format>
    <format dxfId="397">
      <pivotArea dataOnly="0" labelOnly="1" fieldPosition="0">
        <references count="4">
          <reference field="0" count="1" selected="0">
            <x v="0"/>
          </reference>
          <reference field="1" count="1" selected="0">
            <x v="0"/>
          </reference>
          <reference field="2" count="1" selected="0">
            <x v="0"/>
          </reference>
          <reference field="3" count="0"/>
        </references>
      </pivotArea>
    </format>
    <format dxfId="396">
      <pivotArea dataOnly="0" labelOnly="1" fieldPosition="0">
        <references count="4">
          <reference field="0" count="1" selected="0">
            <x v="0"/>
          </reference>
          <reference field="1" count="1" selected="0">
            <x v="1"/>
          </reference>
          <reference field="2" count="1" selected="0">
            <x v="5"/>
          </reference>
          <reference field="3" count="0"/>
        </references>
      </pivotArea>
    </format>
    <format dxfId="395">
      <pivotArea dataOnly="0" labelOnly="1" outline="0" fieldPosition="0">
        <references count="1">
          <reference field="4294967294" count="4">
            <x v="0"/>
            <x v="1"/>
            <x v="2"/>
            <x v="3"/>
          </reference>
        </references>
      </pivotArea>
    </format>
  </formats>
  <chartFormats count="60">
    <chartFormat chart="15" format="7" series="1">
      <pivotArea type="data" outline="0" fieldPosition="0">
        <references count="1">
          <reference field="4294967294" count="1" selected="0">
            <x v="2"/>
          </reference>
        </references>
      </pivotArea>
    </chartFormat>
    <chartFormat chart="15" format="8" series="1">
      <pivotArea type="data" outline="0" fieldPosition="0">
        <references count="1">
          <reference field="4294967294" count="1" selected="0">
            <x v="3"/>
          </reference>
        </references>
      </pivotArea>
    </chartFormat>
    <chartFormat chart="15" format="9" series="1">
      <pivotArea type="data" outline="0" fieldPosition="0">
        <references count="1">
          <reference field="4294967294" count="1" selected="0">
            <x v="0"/>
          </reference>
        </references>
      </pivotArea>
    </chartFormat>
    <chartFormat chart="15" format="10" series="1">
      <pivotArea type="data" outline="0" fieldPosition="0">
        <references count="1">
          <reference field="4294967294" count="1" selected="0">
            <x v="1"/>
          </reference>
        </references>
      </pivotArea>
    </chartFormat>
    <chartFormat chart="15" format="56">
      <pivotArea type="data" outline="0" fieldPosition="0">
        <references count="5">
          <reference field="4294967294" count="1" selected="0">
            <x v="2"/>
          </reference>
          <reference field="0" count="1" selected="0">
            <x v="0"/>
          </reference>
          <reference field="1" count="1" selected="0">
            <x v="1"/>
          </reference>
          <reference field="2" count="1" selected="0">
            <x v="5"/>
          </reference>
          <reference field="3" count="1" selected="0">
            <x v="2"/>
          </reference>
        </references>
      </pivotArea>
    </chartFormat>
    <chartFormat chart="15" format="57">
      <pivotArea type="data" outline="0" fieldPosition="0">
        <references count="5">
          <reference field="4294967294" count="1" selected="0">
            <x v="2"/>
          </reference>
          <reference field="0" count="1" selected="0">
            <x v="0"/>
          </reference>
          <reference field="1" count="1" selected="0">
            <x v="1"/>
          </reference>
          <reference field="2" count="1" selected="0">
            <x v="5"/>
          </reference>
          <reference field="3" count="1" selected="0">
            <x v="1"/>
          </reference>
        </references>
      </pivotArea>
    </chartFormat>
    <chartFormat chart="15" format="58">
      <pivotArea type="data" outline="0" fieldPosition="0">
        <references count="5">
          <reference field="4294967294" count="1" selected="0">
            <x v="2"/>
          </reference>
          <reference field="0" count="1" selected="0">
            <x v="0"/>
          </reference>
          <reference field="1" count="1" selected="0">
            <x v="0"/>
          </reference>
          <reference field="2" count="1" selected="0">
            <x v="6"/>
          </reference>
          <reference field="3" count="1" selected="0">
            <x v="4"/>
          </reference>
        </references>
      </pivotArea>
    </chartFormat>
    <chartFormat chart="15" format="59">
      <pivotArea type="data" outline="0" fieldPosition="0">
        <references count="5">
          <reference field="4294967294" count="1" selected="0">
            <x v="2"/>
          </reference>
          <reference field="0" count="1" selected="0">
            <x v="0"/>
          </reference>
          <reference field="1" count="1" selected="0">
            <x v="0"/>
          </reference>
          <reference field="2" count="1" selected="0">
            <x v="6"/>
          </reference>
          <reference field="3" count="1" selected="0">
            <x v="6"/>
          </reference>
        </references>
      </pivotArea>
    </chartFormat>
    <chartFormat chart="15" format="60">
      <pivotArea type="data" outline="0" fieldPosition="0">
        <references count="5">
          <reference field="4294967294" count="1" selected="0">
            <x v="2"/>
          </reference>
          <reference field="0" count="1" selected="0">
            <x v="0"/>
          </reference>
          <reference field="1" count="1" selected="0">
            <x v="1"/>
          </reference>
          <reference field="2" count="1" selected="0">
            <x v="5"/>
          </reference>
          <reference field="3" count="1" selected="0">
            <x v="4"/>
          </reference>
        </references>
      </pivotArea>
    </chartFormat>
    <chartFormat chart="15" format="61">
      <pivotArea type="data" outline="0" fieldPosition="0">
        <references count="5">
          <reference field="4294967294" count="1" selected="0">
            <x v="1"/>
          </reference>
          <reference field="0" count="1" selected="0">
            <x v="0"/>
          </reference>
          <reference field="1" count="1" selected="0">
            <x v="1"/>
          </reference>
          <reference field="2" count="1" selected="0">
            <x v="5"/>
          </reference>
          <reference field="3" count="1" selected="0">
            <x v="4"/>
          </reference>
        </references>
      </pivotArea>
    </chartFormat>
    <chartFormat chart="15" format="62">
      <pivotArea type="data" outline="0" fieldPosition="0">
        <references count="5">
          <reference field="4294967294" count="1" selected="0">
            <x v="2"/>
          </reference>
          <reference field="0" count="1" selected="0">
            <x v="0"/>
          </reference>
          <reference field="1" count="1" selected="0">
            <x v="0"/>
          </reference>
          <reference field="2" count="1" selected="0">
            <x v="0"/>
          </reference>
          <reference field="3" count="1" selected="0">
            <x v="1"/>
          </reference>
        </references>
      </pivotArea>
    </chartFormat>
    <chartFormat chart="15" format="63">
      <pivotArea type="data" outline="0" fieldPosition="0">
        <references count="5">
          <reference field="4294967294" count="1" selected="0">
            <x v="2"/>
          </reference>
          <reference field="0" count="1" selected="0">
            <x v="0"/>
          </reference>
          <reference field="1" count="1" selected="0">
            <x v="0"/>
          </reference>
          <reference field="2" count="1" selected="0">
            <x v="0"/>
          </reference>
          <reference field="3" count="1" selected="0">
            <x v="2"/>
          </reference>
        </references>
      </pivotArea>
    </chartFormat>
    <chartFormat chart="15" format="64">
      <pivotArea type="data" outline="0" fieldPosition="0">
        <references count="5">
          <reference field="4294967294" count="1" selected="0">
            <x v="1"/>
          </reference>
          <reference field="0" count="1" selected="0">
            <x v="0"/>
          </reference>
          <reference field="1" count="1" selected="0">
            <x v="0"/>
          </reference>
          <reference field="2" count="1" selected="0">
            <x v="0"/>
          </reference>
          <reference field="3" count="1" selected="0">
            <x v="4"/>
          </reference>
        </references>
      </pivotArea>
    </chartFormat>
    <chartFormat chart="15" format="65">
      <pivotArea type="data" outline="0" fieldPosition="0">
        <references count="5">
          <reference field="4294967294" count="1" selected="0">
            <x v="2"/>
          </reference>
          <reference field="0" count="1" selected="0">
            <x v="0"/>
          </reference>
          <reference field="1" count="1" selected="0">
            <x v="0"/>
          </reference>
          <reference field="2" count="1" selected="0">
            <x v="0"/>
          </reference>
          <reference field="3" count="1" selected="0">
            <x v="4"/>
          </reference>
        </references>
      </pivotArea>
    </chartFormat>
    <chartFormat chart="15" format="66">
      <pivotArea type="data" outline="0" fieldPosition="0">
        <references count="5">
          <reference field="4294967294" count="1" selected="0">
            <x v="1"/>
          </reference>
          <reference field="0" count="1" selected="0">
            <x v="0"/>
          </reference>
          <reference field="1" count="1" selected="0">
            <x v="0"/>
          </reference>
          <reference field="2" count="1" selected="0">
            <x v="0"/>
          </reference>
          <reference field="3" count="1" selected="0">
            <x v="6"/>
          </reference>
        </references>
      </pivotArea>
    </chartFormat>
    <chartFormat chart="15" format="67">
      <pivotArea type="data" outline="0" fieldPosition="0">
        <references count="5">
          <reference field="4294967294" count="1" selected="0">
            <x v="2"/>
          </reference>
          <reference field="0" count="1" selected="0">
            <x v="0"/>
          </reference>
          <reference field="1" count="1" selected="0">
            <x v="0"/>
          </reference>
          <reference field="2" count="1" selected="0">
            <x v="0"/>
          </reference>
          <reference field="3" count="1" selected="0">
            <x v="6"/>
          </reference>
        </references>
      </pivotArea>
    </chartFormat>
    <chartFormat chart="15" format="68">
      <pivotArea type="data" outline="0" fieldPosition="0">
        <references count="5">
          <reference field="4294967294" count="1" selected="0">
            <x v="2"/>
          </reference>
          <reference field="0" count="1" selected="0">
            <x v="0"/>
          </reference>
          <reference field="1" count="1" selected="0">
            <x v="0"/>
          </reference>
          <reference field="2" count="1" selected="0">
            <x v="1"/>
          </reference>
          <reference field="3" count="1" selected="0">
            <x v="1"/>
          </reference>
        </references>
      </pivotArea>
    </chartFormat>
    <chartFormat chart="15" format="69">
      <pivotArea type="data" outline="0" fieldPosition="0">
        <references count="5">
          <reference field="4294967294" count="1" selected="0">
            <x v="0"/>
          </reference>
          <reference field="0" count="1" selected="0">
            <x v="0"/>
          </reference>
          <reference field="1" count="1" selected="0">
            <x v="0"/>
          </reference>
          <reference field="2" count="1" selected="0">
            <x v="0"/>
          </reference>
          <reference field="3" count="1" selected="0">
            <x v="4"/>
          </reference>
        </references>
      </pivotArea>
    </chartFormat>
    <chartFormat chart="15" format="70">
      <pivotArea type="data" outline="0" fieldPosition="0">
        <references count="5">
          <reference field="4294967294" count="1" selected="0">
            <x v="3"/>
          </reference>
          <reference field="0" count="1" selected="0">
            <x v="0"/>
          </reference>
          <reference field="1" count="1" selected="0">
            <x v="0"/>
          </reference>
          <reference field="2" count="1" selected="0">
            <x v="0"/>
          </reference>
          <reference field="3" count="1" selected="0">
            <x v="4"/>
          </reference>
        </references>
      </pivotArea>
    </chartFormat>
    <chartFormat chart="15" format="71">
      <pivotArea type="data" outline="0" fieldPosition="0">
        <references count="5">
          <reference field="4294967294" count="1" selected="0">
            <x v="3"/>
          </reference>
          <reference field="0" count="1" selected="0">
            <x v="0"/>
          </reference>
          <reference field="1" count="1" selected="0">
            <x v="0"/>
          </reference>
          <reference field="2" count="1" selected="0">
            <x v="0"/>
          </reference>
          <reference field="3" count="1" selected="0">
            <x v="6"/>
          </reference>
        </references>
      </pivotArea>
    </chartFormat>
    <chartFormat chart="15" format="72">
      <pivotArea type="data" outline="0" fieldPosition="0">
        <references count="5">
          <reference field="4294967294" count="1" selected="0">
            <x v="1"/>
          </reference>
          <reference field="0" count="1" selected="0">
            <x v="0"/>
          </reference>
          <reference field="1" count="1" selected="0">
            <x v="0"/>
          </reference>
          <reference field="2" count="1" selected="0">
            <x v="1"/>
          </reference>
          <reference field="3" count="1" selected="0">
            <x v="1"/>
          </reference>
        </references>
      </pivotArea>
    </chartFormat>
    <chartFormat chart="15" format="73">
      <pivotArea type="data" outline="0" fieldPosition="0">
        <references count="5">
          <reference field="4294967294" count="1" selected="0">
            <x v="3"/>
          </reference>
          <reference field="0" count="1" selected="0">
            <x v="0"/>
          </reference>
          <reference field="1" count="1" selected="0">
            <x v="0"/>
          </reference>
          <reference field="2" count="1" selected="0">
            <x v="1"/>
          </reference>
          <reference field="3" count="1" selected="0">
            <x v="1"/>
          </reference>
        </references>
      </pivotArea>
    </chartFormat>
    <chartFormat chart="15" format="74">
      <pivotArea type="data" outline="0" fieldPosition="0">
        <references count="5">
          <reference field="4294967294" count="1" selected="0">
            <x v="1"/>
          </reference>
          <reference field="0" count="1" selected="0">
            <x v="0"/>
          </reference>
          <reference field="1" count="1" selected="0">
            <x v="0"/>
          </reference>
          <reference field="2" count="1" selected="0">
            <x v="1"/>
          </reference>
          <reference field="3" count="1" selected="0">
            <x v="4"/>
          </reference>
        </references>
      </pivotArea>
    </chartFormat>
    <chartFormat chart="15" format="75">
      <pivotArea type="data" outline="0" fieldPosition="0">
        <references count="5">
          <reference field="4294967294" count="1" selected="0">
            <x v="0"/>
          </reference>
          <reference field="0" count="1" selected="0">
            <x v="0"/>
          </reference>
          <reference field="1" count="1" selected="0">
            <x v="0"/>
          </reference>
          <reference field="2" count="1" selected="0">
            <x v="1"/>
          </reference>
          <reference field="3" count="1" selected="0">
            <x v="4"/>
          </reference>
        </references>
      </pivotArea>
    </chartFormat>
    <chartFormat chart="15" format="76">
      <pivotArea type="data" outline="0" fieldPosition="0">
        <references count="5">
          <reference field="4294967294" count="1" selected="0">
            <x v="2"/>
          </reference>
          <reference field="0" count="1" selected="0">
            <x v="0"/>
          </reference>
          <reference field="1" count="1" selected="0">
            <x v="0"/>
          </reference>
          <reference field="2" count="1" selected="0">
            <x v="1"/>
          </reference>
          <reference field="3" count="1" selected="0">
            <x v="4"/>
          </reference>
        </references>
      </pivotArea>
    </chartFormat>
    <chartFormat chart="15" format="77">
      <pivotArea type="data" outline="0" fieldPosition="0">
        <references count="5">
          <reference field="4294967294" count="1" selected="0">
            <x v="3"/>
          </reference>
          <reference field="0" count="1" selected="0">
            <x v="0"/>
          </reference>
          <reference field="1" count="1" selected="0">
            <x v="0"/>
          </reference>
          <reference field="2" count="1" selected="0">
            <x v="1"/>
          </reference>
          <reference field="3" count="1" selected="0">
            <x v="4"/>
          </reference>
        </references>
      </pivotArea>
    </chartFormat>
    <chartFormat chart="15" format="78">
      <pivotArea type="data" outline="0" fieldPosition="0">
        <references count="5">
          <reference field="4294967294" count="1" selected="0">
            <x v="1"/>
          </reference>
          <reference field="0" count="1" selected="0">
            <x v="0"/>
          </reference>
          <reference field="1" count="1" selected="0">
            <x v="0"/>
          </reference>
          <reference field="2" count="1" selected="0">
            <x v="1"/>
          </reference>
          <reference field="3" count="1" selected="0">
            <x v="6"/>
          </reference>
        </references>
      </pivotArea>
    </chartFormat>
    <chartFormat chart="15" format="79">
      <pivotArea type="data" outline="0" fieldPosition="0">
        <references count="5">
          <reference field="4294967294" count="1" selected="0">
            <x v="2"/>
          </reference>
          <reference field="0" count="1" selected="0">
            <x v="0"/>
          </reference>
          <reference field="1" count="1" selected="0">
            <x v="0"/>
          </reference>
          <reference field="2" count="1" selected="0">
            <x v="1"/>
          </reference>
          <reference field="3" count="1" selected="0">
            <x v="6"/>
          </reference>
        </references>
      </pivotArea>
    </chartFormat>
    <chartFormat chart="15" format="80">
      <pivotArea type="data" outline="0" fieldPosition="0">
        <references count="5">
          <reference field="4294967294" count="1" selected="0">
            <x v="1"/>
          </reference>
          <reference field="0" count="1" selected="0">
            <x v="0"/>
          </reference>
          <reference field="1" count="1" selected="0">
            <x v="0"/>
          </reference>
          <reference field="2" count="1" selected="0">
            <x v="3"/>
          </reference>
          <reference field="3" count="1" selected="0">
            <x v="4"/>
          </reference>
        </references>
      </pivotArea>
    </chartFormat>
    <chartFormat chart="15" format="81">
      <pivotArea type="data" outline="0" fieldPosition="0">
        <references count="5">
          <reference field="4294967294" count="1" selected="0">
            <x v="2"/>
          </reference>
          <reference field="0" count="1" selected="0">
            <x v="0"/>
          </reference>
          <reference field="1" count="1" selected="0">
            <x v="0"/>
          </reference>
          <reference field="2" count="1" selected="0">
            <x v="3"/>
          </reference>
          <reference field="3" count="1" selected="0">
            <x v="1"/>
          </reference>
        </references>
      </pivotArea>
    </chartFormat>
    <chartFormat chart="15" format="82">
      <pivotArea type="data" outline="0" fieldPosition="0">
        <references count="5">
          <reference field="4294967294" count="1" selected="0">
            <x v="2"/>
          </reference>
          <reference field="0" count="1" selected="0">
            <x v="0"/>
          </reference>
          <reference field="1" count="1" selected="0">
            <x v="0"/>
          </reference>
          <reference field="2" count="1" selected="0">
            <x v="3"/>
          </reference>
          <reference field="3" count="1" selected="0">
            <x v="2"/>
          </reference>
        </references>
      </pivotArea>
    </chartFormat>
    <chartFormat chart="15" format="83">
      <pivotArea type="data" outline="0" fieldPosition="0">
        <references count="5">
          <reference field="4294967294" count="1" selected="0">
            <x v="3"/>
          </reference>
          <reference field="0" count="1" selected="0">
            <x v="0"/>
          </reference>
          <reference field="1" count="1" selected="0">
            <x v="0"/>
          </reference>
          <reference field="2" count="1" selected="0">
            <x v="3"/>
          </reference>
          <reference field="3" count="1" selected="0">
            <x v="2"/>
          </reference>
        </references>
      </pivotArea>
    </chartFormat>
    <chartFormat chart="15" format="84">
      <pivotArea type="data" outline="0" fieldPosition="0">
        <references count="5">
          <reference field="4294967294" count="1" selected="0">
            <x v="2"/>
          </reference>
          <reference field="0" count="1" selected="0">
            <x v="0"/>
          </reference>
          <reference field="1" count="1" selected="0">
            <x v="0"/>
          </reference>
          <reference field="2" count="1" selected="0">
            <x v="3"/>
          </reference>
          <reference field="3" count="1" selected="0">
            <x v="4"/>
          </reference>
        </references>
      </pivotArea>
    </chartFormat>
    <chartFormat chart="15" format="85">
      <pivotArea type="data" outline="0" fieldPosition="0">
        <references count="5">
          <reference field="4294967294" count="1" selected="0">
            <x v="1"/>
          </reference>
          <reference field="0" count="1" selected="0">
            <x v="0"/>
          </reference>
          <reference field="1" count="1" selected="0">
            <x v="0"/>
          </reference>
          <reference field="2" count="1" selected="0">
            <x v="3"/>
          </reference>
          <reference field="3" count="1" selected="0">
            <x v="6"/>
          </reference>
        </references>
      </pivotArea>
    </chartFormat>
    <chartFormat chart="15" format="86">
      <pivotArea type="data" outline="0" fieldPosition="0">
        <references count="5">
          <reference field="4294967294" count="1" selected="0">
            <x v="2"/>
          </reference>
          <reference field="0" count="1" selected="0">
            <x v="0"/>
          </reference>
          <reference field="1" count="1" selected="0">
            <x v="0"/>
          </reference>
          <reference field="2" count="1" selected="0">
            <x v="3"/>
          </reference>
          <reference field="3" count="1" selected="0">
            <x v="6"/>
          </reference>
        </references>
      </pivotArea>
    </chartFormat>
    <chartFormat chart="15" format="87">
      <pivotArea type="data" outline="0" fieldPosition="0">
        <references count="5">
          <reference field="4294967294" count="1" selected="0">
            <x v="2"/>
          </reference>
          <reference field="0" count="1" selected="0">
            <x v="0"/>
          </reference>
          <reference field="1" count="1" selected="0">
            <x v="0"/>
          </reference>
          <reference field="2" count="1" selected="0">
            <x v="4"/>
          </reference>
          <reference field="3" count="1" selected="0">
            <x v="1"/>
          </reference>
        </references>
      </pivotArea>
    </chartFormat>
    <chartFormat chart="15" format="88">
      <pivotArea type="data" outline="0" fieldPosition="0">
        <references count="5">
          <reference field="4294967294" count="1" selected="0">
            <x v="3"/>
          </reference>
          <reference field="0" count="1" selected="0">
            <x v="0"/>
          </reference>
          <reference field="1" count="1" selected="0">
            <x v="0"/>
          </reference>
          <reference field="2" count="1" selected="0">
            <x v="4"/>
          </reference>
          <reference field="3" count="1" selected="0">
            <x v="1"/>
          </reference>
        </references>
      </pivotArea>
    </chartFormat>
    <chartFormat chart="15" format="89">
      <pivotArea type="data" outline="0" fieldPosition="0">
        <references count="5">
          <reference field="4294967294" count="1" selected="0">
            <x v="1"/>
          </reference>
          <reference field="0" count="1" selected="0">
            <x v="0"/>
          </reference>
          <reference field="1" count="1" selected="0">
            <x v="0"/>
          </reference>
          <reference field="2" count="1" selected="0">
            <x v="4"/>
          </reference>
          <reference field="3" count="1" selected="0">
            <x v="4"/>
          </reference>
        </references>
      </pivotArea>
    </chartFormat>
    <chartFormat chart="15" format="90">
      <pivotArea type="data" outline="0" fieldPosition="0">
        <references count="5">
          <reference field="4294967294" count="1" selected="0">
            <x v="2"/>
          </reference>
          <reference field="0" count="1" selected="0">
            <x v="0"/>
          </reference>
          <reference field="1" count="1" selected="0">
            <x v="0"/>
          </reference>
          <reference field="2" count="1" selected="0">
            <x v="4"/>
          </reference>
          <reference field="3" count="1" selected="0">
            <x v="4"/>
          </reference>
        </references>
      </pivotArea>
    </chartFormat>
    <chartFormat chart="15" format="91">
      <pivotArea type="data" outline="0" fieldPosition="0">
        <references count="5">
          <reference field="4294967294" count="1" selected="0">
            <x v="3"/>
          </reference>
          <reference field="0" count="1" selected="0">
            <x v="0"/>
          </reference>
          <reference field="1" count="1" selected="0">
            <x v="0"/>
          </reference>
          <reference field="2" count="1" selected="0">
            <x v="4"/>
          </reference>
          <reference field="3" count="1" selected="0">
            <x v="4"/>
          </reference>
        </references>
      </pivotArea>
    </chartFormat>
    <chartFormat chart="15" format="92">
      <pivotArea type="data" outline="0" fieldPosition="0">
        <references count="5">
          <reference field="4294967294" count="1" selected="0">
            <x v="1"/>
          </reference>
          <reference field="0" count="1" selected="0">
            <x v="0"/>
          </reference>
          <reference field="1" count="1" selected="0">
            <x v="0"/>
          </reference>
          <reference field="2" count="1" selected="0">
            <x v="4"/>
          </reference>
          <reference field="3" count="1" selected="0">
            <x v="6"/>
          </reference>
        </references>
      </pivotArea>
    </chartFormat>
    <chartFormat chart="15" format="93">
      <pivotArea type="data" outline="0" fieldPosition="0">
        <references count="5">
          <reference field="4294967294" count="1" selected="0">
            <x v="2"/>
          </reference>
          <reference field="0" count="1" selected="0">
            <x v="0"/>
          </reference>
          <reference field="1" count="1" selected="0">
            <x v="0"/>
          </reference>
          <reference field="2" count="1" selected="0">
            <x v="4"/>
          </reference>
          <reference field="3" count="1" selected="0">
            <x v="6"/>
          </reference>
        </references>
      </pivotArea>
    </chartFormat>
    <chartFormat chart="15" format="94">
      <pivotArea type="data" outline="0" fieldPosition="0">
        <references count="5">
          <reference field="4294967294" count="1" selected="0">
            <x v="2"/>
          </reference>
          <reference field="0" count="1" selected="0">
            <x v="0"/>
          </reference>
          <reference field="1" count="1" selected="0">
            <x v="0"/>
          </reference>
          <reference field="2" count="1" selected="0">
            <x v="6"/>
          </reference>
          <reference field="3" count="1" selected="0">
            <x v="1"/>
          </reference>
        </references>
      </pivotArea>
    </chartFormat>
    <chartFormat chart="15" format="95">
      <pivotArea type="data" outline="0" fieldPosition="0">
        <references count="5">
          <reference field="4294967294" count="1" selected="0">
            <x v="1"/>
          </reference>
          <reference field="0" count="1" selected="0">
            <x v="0"/>
          </reference>
          <reference field="1" count="1" selected="0">
            <x v="0"/>
          </reference>
          <reference field="2" count="1" selected="0">
            <x v="6"/>
          </reference>
          <reference field="3" count="1" selected="0">
            <x v="6"/>
          </reference>
        </references>
      </pivotArea>
    </chartFormat>
    <chartFormat chart="15" format="96">
      <pivotArea type="data" outline="0" fieldPosition="0">
        <references count="5">
          <reference field="4294967294" count="1" selected="0">
            <x v="1"/>
          </reference>
          <reference field="0" count="1" selected="0">
            <x v="0"/>
          </reference>
          <reference field="1" count="1" selected="0">
            <x v="0"/>
          </reference>
          <reference field="2" count="1" selected="0">
            <x v="6"/>
          </reference>
          <reference field="3" count="1" selected="0">
            <x v="4"/>
          </reference>
        </references>
      </pivotArea>
    </chartFormat>
    <chartFormat chart="15" format="97">
      <pivotArea type="data" outline="0" fieldPosition="0">
        <references count="5">
          <reference field="4294967294" count="1" selected="0">
            <x v="1"/>
          </reference>
          <reference field="0" count="1" selected="0">
            <x v="0"/>
          </reference>
          <reference field="1" count="1" selected="0">
            <x v="1"/>
          </reference>
          <reference field="2" count="1" selected="0">
            <x v="5"/>
          </reference>
          <reference field="3" count="1" selected="0">
            <x v="2"/>
          </reference>
        </references>
      </pivotArea>
    </chartFormat>
    <chartFormat chart="15" format="98">
      <pivotArea type="data" outline="0" fieldPosition="0">
        <references count="5">
          <reference field="4294967294" count="1" selected="0">
            <x v="1"/>
          </reference>
          <reference field="0" count="1" selected="0">
            <x v="0"/>
          </reference>
          <reference field="1" count="1" selected="0">
            <x v="1"/>
          </reference>
          <reference field="2" count="1" selected="0">
            <x v="5"/>
          </reference>
          <reference field="3" count="1" selected="0">
            <x v="1"/>
          </reference>
        </references>
      </pivotArea>
    </chartFormat>
    <chartFormat chart="15" format="99">
      <pivotArea type="data" outline="0" fieldPosition="0">
        <references count="5">
          <reference field="4294967294" count="1" selected="0">
            <x v="1"/>
          </reference>
          <reference field="0" count="1" selected="0">
            <x v="0"/>
          </reference>
          <reference field="1" count="1" selected="0">
            <x v="1"/>
          </reference>
          <reference field="2" count="1" selected="0">
            <x v="5"/>
          </reference>
          <reference field="3" count="1" selected="0">
            <x v="6"/>
          </reference>
        </references>
      </pivotArea>
    </chartFormat>
    <chartFormat chart="15" format="100">
      <pivotArea type="data" outline="0" fieldPosition="0">
        <references count="5">
          <reference field="4294967294" count="1" selected="0">
            <x v="2"/>
          </reference>
          <reference field="0" count="1" selected="0">
            <x v="0"/>
          </reference>
          <reference field="1" count="1" selected="0">
            <x v="1"/>
          </reference>
          <reference field="2" count="1" selected="0">
            <x v="5"/>
          </reference>
          <reference field="3" count="1" selected="0">
            <x v="6"/>
          </reference>
        </references>
      </pivotArea>
    </chartFormat>
    <chartFormat chart="15" format="101">
      <pivotArea type="data" outline="0" fieldPosition="0">
        <references count="5">
          <reference field="4294967294" count="1" selected="0">
            <x v="0"/>
          </reference>
          <reference field="0" count="1" selected="0">
            <x v="1"/>
          </reference>
          <reference field="1" count="1" selected="0">
            <x v="2"/>
          </reference>
          <reference field="2" count="1" selected="0">
            <x v="2"/>
          </reference>
          <reference field="3" count="1" selected="0">
            <x v="1"/>
          </reference>
        </references>
      </pivotArea>
    </chartFormat>
    <chartFormat chart="15" format="102">
      <pivotArea type="data" outline="0" fieldPosition="0">
        <references count="5">
          <reference field="4294967294" count="1" selected="0">
            <x v="1"/>
          </reference>
          <reference field="0" count="1" selected="0">
            <x v="1"/>
          </reference>
          <reference field="1" count="1" selected="0">
            <x v="2"/>
          </reference>
          <reference field="2" count="1" selected="0">
            <x v="2"/>
          </reference>
          <reference field="3" count="1" selected="0">
            <x v="1"/>
          </reference>
        </references>
      </pivotArea>
    </chartFormat>
    <chartFormat chart="15" format="103">
      <pivotArea type="data" outline="0" fieldPosition="0">
        <references count="5">
          <reference field="4294967294" count="1" selected="0">
            <x v="2"/>
          </reference>
          <reference field="0" count="1" selected="0">
            <x v="1"/>
          </reference>
          <reference field="1" count="1" selected="0">
            <x v="2"/>
          </reference>
          <reference field="2" count="1" selected="0">
            <x v="2"/>
          </reference>
          <reference field="3" count="1" selected="0">
            <x v="1"/>
          </reference>
        </references>
      </pivotArea>
    </chartFormat>
    <chartFormat chart="15" format="104">
      <pivotArea type="data" outline="0" fieldPosition="0">
        <references count="5">
          <reference field="4294967294" count="1" selected="0">
            <x v="1"/>
          </reference>
          <reference field="0" count="1" selected="0">
            <x v="1"/>
          </reference>
          <reference field="1" count="1" selected="0">
            <x v="2"/>
          </reference>
          <reference field="2" count="1" selected="0">
            <x v="2"/>
          </reference>
          <reference field="3" count="1" selected="0">
            <x v="2"/>
          </reference>
        </references>
      </pivotArea>
    </chartFormat>
    <chartFormat chart="15" format="105">
      <pivotArea type="data" outline="0" fieldPosition="0">
        <references count="5">
          <reference field="4294967294" count="1" selected="0">
            <x v="2"/>
          </reference>
          <reference field="0" count="1" selected="0">
            <x v="1"/>
          </reference>
          <reference field="1" count="1" selected="0">
            <x v="2"/>
          </reference>
          <reference field="2" count="1" selected="0">
            <x v="2"/>
          </reference>
          <reference field="3" count="1" selected="0">
            <x v="2"/>
          </reference>
        </references>
      </pivotArea>
    </chartFormat>
    <chartFormat chart="15" format="106">
      <pivotArea type="data" outline="0" fieldPosition="0">
        <references count="5">
          <reference field="4294967294" count="1" selected="0">
            <x v="0"/>
          </reference>
          <reference field="0" count="1" selected="0">
            <x v="1"/>
          </reference>
          <reference field="1" count="1" selected="0">
            <x v="2"/>
          </reference>
          <reference field="2" count="1" selected="0">
            <x v="2"/>
          </reference>
          <reference field="3" count="1" selected="0">
            <x v="4"/>
          </reference>
        </references>
      </pivotArea>
    </chartFormat>
    <chartFormat chart="15" format="107">
      <pivotArea type="data" outline="0" fieldPosition="0">
        <references count="5">
          <reference field="4294967294" count="1" selected="0">
            <x v="1"/>
          </reference>
          <reference field="0" count="1" selected="0">
            <x v="1"/>
          </reference>
          <reference field="1" count="1" selected="0">
            <x v="2"/>
          </reference>
          <reference field="2" count="1" selected="0">
            <x v="2"/>
          </reference>
          <reference field="3" count="1" selected="0">
            <x v="4"/>
          </reference>
        </references>
      </pivotArea>
    </chartFormat>
    <chartFormat chart="15" format="108">
      <pivotArea type="data" outline="0" fieldPosition="0">
        <references count="5">
          <reference field="4294967294" count="1" selected="0">
            <x v="2"/>
          </reference>
          <reference field="0" count="1" selected="0">
            <x v="1"/>
          </reference>
          <reference field="1" count="1" selected="0">
            <x v="2"/>
          </reference>
          <reference field="2" count="1" selected="0">
            <x v="2"/>
          </reference>
          <reference field="3" count="1" selected="0">
            <x v="4"/>
          </reference>
        </references>
      </pivotArea>
    </chartFormat>
    <chartFormat chart="15" format="109">
      <pivotArea type="data" outline="0" fieldPosition="0">
        <references count="5">
          <reference field="4294967294" count="1" selected="0">
            <x v="0"/>
          </reference>
          <reference field="0" count="1" selected="0">
            <x v="1"/>
          </reference>
          <reference field="1" count="1" selected="0">
            <x v="2"/>
          </reference>
          <reference field="2" count="1" selected="0">
            <x v="2"/>
          </reference>
          <reference field="3" count="1" selected="0">
            <x v="6"/>
          </reference>
        </references>
      </pivotArea>
    </chartFormat>
    <chartFormat chart="15" format="110">
      <pivotArea type="data" outline="0" fieldPosition="0">
        <references count="5">
          <reference field="4294967294" count="1" selected="0">
            <x v="1"/>
          </reference>
          <reference field="0" count="1" selected="0">
            <x v="1"/>
          </reference>
          <reference field="1" count="1" selected="0">
            <x v="2"/>
          </reference>
          <reference field="2" count="1" selected="0">
            <x v="2"/>
          </reference>
          <reference field="3" count="1" selected="0">
            <x v="6"/>
          </reference>
        </references>
      </pivotArea>
    </chartFormat>
    <chartFormat chart="15" format="111">
      <pivotArea type="data" outline="0" fieldPosition="0">
        <references count="5">
          <reference field="4294967294" count="1" selected="0">
            <x v="2"/>
          </reference>
          <reference field="0" count="1" selected="0">
            <x v="1"/>
          </reference>
          <reference field="1" count="1" selected="0">
            <x v="2"/>
          </reference>
          <reference field="2" count="1" selected="0">
            <x v="2"/>
          </reference>
          <reference field="3" count="1" selected="0">
            <x v="6"/>
          </reference>
        </references>
      </pivotArea>
    </chartFormat>
  </chartFormats>
  <pivotTableStyleInfo name="PivotStyleMedium10" showRowHeaders="1" showColHeaders="1" showRowStripes="0" showColStripes="0" showLastColumn="1"/>
</pivotTableDefinition>
</file>

<file path=xl/pivotTables/pivotTable11.xml><?xml version="1.0" encoding="utf-8"?>
<pivotTableDefinition xmlns="http://schemas.openxmlformats.org/spreadsheetml/2006/main" name="PivotTable1" cacheId="5" applyNumberFormats="0" applyBorderFormats="0" applyFontFormats="0" applyPatternFormats="0" applyAlignmentFormats="0" applyWidthHeightFormats="1" dataCaption="Column Labels" updatedVersion="6" minRefreshableVersion="3" showCalcMbrs="0" rowGrandTotals="0" colGrandTotals="0" itemPrintTitles="1" createdVersion="3" indent="0" outline="1" outlineData="1" multipleFieldFilters="0" chartFormat="2">
  <location ref="B8:M37" firstHeaderRow="1" firstDataRow="2" firstDataCol="4" rowPageCount="1" colPageCount="1"/>
  <pivotFields count="14">
    <pivotField axis="axisRow" numFmtId="171" outline="0" showAll="0" sortType="ascending" defaultSubtotal="0">
      <items count="2">
        <item x="0"/>
        <item x="1"/>
      </items>
    </pivotField>
    <pivotField axis="axisRow" numFmtId="171" outline="0" showAll="0" defaultSubtotal="0">
      <items count="3">
        <item x="0"/>
        <item x="1"/>
        <item x="2"/>
      </items>
    </pivotField>
    <pivotField axis="axisRow" numFmtId="171" outline="0" showAll="0" sortType="ascending" defaultSubtotal="0">
      <items count="7">
        <item x="4"/>
        <item x="0"/>
        <item x="6"/>
        <item x="1"/>
        <item x="2"/>
        <item x="5"/>
        <item x="3"/>
      </items>
    </pivotField>
    <pivotField axis="axisRow" numFmtId="171" outline="0" showAll="0" sortType="ascending" defaultSubtotal="0">
      <items count="7">
        <item n="BP" m="1" x="5"/>
        <item n="BP " x="0"/>
        <item x="1"/>
        <item n="IT" m="1" x="6"/>
        <item n="IT " x="2"/>
        <item n="KP" m="1" x="4"/>
        <item n="KP " x="3"/>
      </items>
    </pivotField>
    <pivotField numFmtId="171" showAll="0" defaultSubtotal="0"/>
    <pivotField axis="axisPage" numFmtId="171" multipleItemSelectionAllowed="1" showAll="0">
      <items count="5">
        <item h="1" m="1" x="3"/>
        <item m="1" x="2"/>
        <item h="1" x="0"/>
        <item x="1"/>
        <item t="default"/>
      </items>
    </pivotField>
    <pivotField dataField="1" numFmtId="165" showAll="0" defaultSubtotal="0"/>
    <pivotField dataField="1" numFmtId="165" showAll="0" defaultSubtotal="0"/>
    <pivotField dataField="1" numFmtId="165" showAll="0" defaultSubtotal="0"/>
    <pivotField dataField="1" numFmtId="165" showAll="0" defaultSubtotal="0"/>
    <pivotField dataField="1" numFmtId="165" showAll="0" defaultSubtotal="0"/>
    <pivotField dataField="1" numFmtId="165" showAll="0" defaultSubtotal="0"/>
    <pivotField dataField="1" numFmtId="165" showAll="0" defaultSubtotal="0"/>
    <pivotField dataField="1" numFmtId="165" showAll="0" defaultSubtotal="0"/>
  </pivotFields>
  <rowFields count="4">
    <field x="3"/>
    <field x="0"/>
    <field x="1"/>
    <field x="2"/>
  </rowFields>
  <rowItems count="28">
    <i>
      <x v="1"/>
      <x/>
      <x/>
      <x/>
    </i>
    <i r="3">
      <x v="1"/>
    </i>
    <i r="3">
      <x v="3"/>
    </i>
    <i r="3">
      <x v="4"/>
    </i>
    <i r="3">
      <x v="6"/>
    </i>
    <i r="2">
      <x v="1"/>
      <x v="5"/>
    </i>
    <i r="1">
      <x v="1"/>
      <x v="2"/>
      <x v="2"/>
    </i>
    <i>
      <x v="2"/>
      <x/>
      <x/>
      <x/>
    </i>
    <i r="3">
      <x v="1"/>
    </i>
    <i r="3">
      <x v="3"/>
    </i>
    <i r="3">
      <x v="4"/>
    </i>
    <i r="3">
      <x v="6"/>
    </i>
    <i r="2">
      <x v="1"/>
      <x v="5"/>
    </i>
    <i r="1">
      <x v="1"/>
      <x v="2"/>
      <x v="2"/>
    </i>
    <i>
      <x v="4"/>
      <x/>
      <x/>
      <x/>
    </i>
    <i r="3">
      <x v="1"/>
    </i>
    <i r="3">
      <x v="3"/>
    </i>
    <i r="3">
      <x v="4"/>
    </i>
    <i r="3">
      <x v="6"/>
    </i>
    <i r="2">
      <x v="1"/>
      <x v="5"/>
    </i>
    <i r="1">
      <x v="1"/>
      <x v="2"/>
      <x v="2"/>
    </i>
    <i>
      <x v="6"/>
      <x/>
      <x/>
      <x/>
    </i>
    <i r="3">
      <x v="1"/>
    </i>
    <i r="3">
      <x v="3"/>
    </i>
    <i r="3">
      <x v="4"/>
    </i>
    <i r="3">
      <x v="6"/>
    </i>
    <i r="2">
      <x v="1"/>
      <x v="5"/>
    </i>
    <i r="1">
      <x v="1"/>
      <x v="2"/>
      <x v="2"/>
    </i>
  </rowItems>
  <colFields count="1">
    <field x="-2"/>
  </colFields>
  <colItems count="8">
    <i>
      <x/>
    </i>
    <i i="1">
      <x v="1"/>
    </i>
    <i i="2">
      <x v="2"/>
    </i>
    <i i="3">
      <x v="3"/>
    </i>
    <i i="4">
      <x v="4"/>
    </i>
    <i i="5">
      <x v="5"/>
    </i>
    <i i="6">
      <x v="6"/>
    </i>
    <i i="7">
      <x v="7"/>
    </i>
  </colItems>
  <pageFields count="1">
    <pageField fld="5" hier="-1"/>
  </pageFields>
  <dataFields count="8">
    <dataField name="Associate (0-2 years work exp.) - LCU " fld="6" baseField="0" baseItem="0" numFmtId="171"/>
    <dataField name="Senior Associate (2-4 years work exp.) - LCU " fld="7" baseField="0" baseItem="0" numFmtId="171"/>
    <dataField name="Team Lead/ Supervisor (4-7 years work exp.) - LCU " fld="8" baseField="0" baseItem="0" numFmtId="171"/>
    <dataField name="Manager (7+ years work exp.) - LCU " fld="9" baseField="0" baseItem="0" numFmtId="171"/>
    <dataField name="Associate (0-2 years work exp.) - USD " fld="10" baseField="0" baseItem="0" numFmtId="171"/>
    <dataField name="Senior Associate (2-4 years work exp.) - USD " fld="11" baseField="0" baseItem="0" numFmtId="171"/>
    <dataField name="Team Lead/ Supervisor (4-7 years work exp.) - USD " fld="12" baseField="0" baseItem="0" numFmtId="171"/>
    <dataField name="Manager (7+ years work exp.) - USD " fld="13" baseField="0" baseItem="0" numFmtId="171"/>
  </dataFields>
  <formats count="176">
    <format dxfId="394">
      <pivotArea type="all" dataOnly="0" outline="0" fieldPosition="0"/>
    </format>
    <format dxfId="393">
      <pivotArea outline="0" collapsedLevelsAreSubtotals="1" fieldPosition="0"/>
    </format>
    <format dxfId="392">
      <pivotArea dataOnly="0" labelOnly="1" fieldPosition="0">
        <references count="1">
          <reference field="0" count="0"/>
        </references>
      </pivotArea>
    </format>
    <format dxfId="391">
      <pivotArea dataOnly="0" labelOnly="1" grandRow="1" outline="0" fieldPosition="0"/>
    </format>
    <format dxfId="390">
      <pivotArea outline="0" collapsedLevelsAreSubtotals="1" fieldPosition="0"/>
    </format>
    <format dxfId="389">
      <pivotArea outline="0" collapsedLevelsAreSubtotals="1" fieldPosition="0"/>
    </format>
    <format dxfId="388">
      <pivotArea dataOnly="0" labelOnly="1" fieldPosition="0">
        <references count="1">
          <reference field="3" count="0"/>
        </references>
      </pivotArea>
    </format>
    <format dxfId="387">
      <pivotArea dataOnly="0" labelOnly="1" fieldPosition="0">
        <references count="2">
          <reference field="0" count="0"/>
          <reference field="3" count="1" selected="0">
            <x v="2"/>
          </reference>
        </references>
      </pivotArea>
    </format>
    <format dxfId="386">
      <pivotArea field="-2" type="button" dataOnly="0" labelOnly="1" outline="0" axis="axisCol" fieldPosition="0"/>
    </format>
    <format dxfId="385">
      <pivotArea type="all" dataOnly="0" outline="0" fieldPosition="0"/>
    </format>
    <format dxfId="384">
      <pivotArea outline="0" collapsedLevelsAreSubtotals="1" fieldPosition="0"/>
    </format>
    <format dxfId="383">
      <pivotArea dataOnly="0" labelOnly="1" fieldPosition="0">
        <references count="1">
          <reference field="3" count="0"/>
        </references>
      </pivotArea>
    </format>
    <format dxfId="382">
      <pivotArea dataOnly="0" labelOnly="1" fieldPosition="0">
        <references count="2">
          <reference field="0" count="0"/>
          <reference field="3" count="1" selected="0">
            <x v="2"/>
          </reference>
        </references>
      </pivotArea>
    </format>
    <format dxfId="381">
      <pivotArea type="all" dataOnly="0" outline="0" fieldPosition="0"/>
    </format>
    <format dxfId="380">
      <pivotArea outline="0" collapsedLevelsAreSubtotals="1" fieldPosition="0"/>
    </format>
    <format dxfId="379">
      <pivotArea dataOnly="0" labelOnly="1" fieldPosition="0">
        <references count="1">
          <reference field="3" count="0"/>
        </references>
      </pivotArea>
    </format>
    <format dxfId="378">
      <pivotArea dataOnly="0" labelOnly="1" fieldPosition="0">
        <references count="2">
          <reference field="0" count="0"/>
          <reference field="3" count="1" selected="0">
            <x v="2"/>
          </reference>
        </references>
      </pivotArea>
    </format>
    <format dxfId="377">
      <pivotArea outline="0" collapsedLevelsAreSubtotals="1" fieldPosition="0"/>
    </format>
    <format dxfId="376">
      <pivotArea dataOnly="0" labelOnly="1" outline="0" fieldPosition="0">
        <references count="1">
          <reference field="4294967294" count="4">
            <x v="2"/>
            <x v="3"/>
            <x v="6"/>
            <x v="7"/>
          </reference>
        </references>
      </pivotArea>
    </format>
    <format dxfId="375">
      <pivotArea dataOnly="0" labelOnly="1" outline="0" fieldPosition="0">
        <references count="1">
          <reference field="4294967294" count="4">
            <x v="2"/>
            <x v="3"/>
            <x v="6"/>
            <x v="7"/>
          </reference>
        </references>
      </pivotArea>
    </format>
    <format dxfId="374">
      <pivotArea dataOnly="0" labelOnly="1" outline="0" fieldPosition="0">
        <references count="1">
          <reference field="4294967294" count="4">
            <x v="2"/>
            <x v="3"/>
            <x v="6"/>
            <x v="7"/>
          </reference>
        </references>
      </pivotArea>
    </format>
    <format dxfId="373">
      <pivotArea type="origin" dataOnly="0" labelOnly="1" outline="0" fieldPosition="0"/>
    </format>
    <format dxfId="372">
      <pivotArea type="origin" dataOnly="0" labelOnly="1" outline="0" fieldPosition="0"/>
    </format>
    <format dxfId="371">
      <pivotArea dataOnly="0" labelOnly="1" outline="0" fieldPosition="0">
        <references count="1">
          <reference field="4294967294" count="4">
            <x v="2"/>
            <x v="3"/>
            <x v="6"/>
            <x v="7"/>
          </reference>
        </references>
      </pivotArea>
    </format>
    <format dxfId="370">
      <pivotArea dataOnly="0" labelOnly="1" outline="0" fieldPosition="0">
        <references count="1">
          <reference field="4294967294" count="2">
            <x v="0"/>
            <x v="1"/>
          </reference>
        </references>
      </pivotArea>
    </format>
    <format dxfId="369">
      <pivotArea dataOnly="0" labelOnly="1" outline="0" fieldPosition="0">
        <references count="1">
          <reference field="4294967294" count="2">
            <x v="4"/>
            <x v="5"/>
          </reference>
        </references>
      </pivotArea>
    </format>
    <format dxfId="368">
      <pivotArea dataOnly="0" labelOnly="1" outline="0" fieldPosition="0">
        <references count="1">
          <reference field="4294967294" count="2">
            <x v="2"/>
            <x v="3"/>
          </reference>
        </references>
      </pivotArea>
    </format>
    <format dxfId="367">
      <pivotArea type="all" dataOnly="0" outline="0" fieldPosition="0"/>
    </format>
    <format dxfId="366">
      <pivotArea outline="0" collapsedLevelsAreSubtotals="1" fieldPosition="0"/>
    </format>
    <format dxfId="365">
      <pivotArea dataOnly="0" labelOnly="1" fieldPosition="0">
        <references count="1">
          <reference field="3" count="0"/>
        </references>
      </pivotArea>
    </format>
    <format dxfId="364">
      <pivotArea dataOnly="0" labelOnly="1" fieldPosition="0">
        <references count="2">
          <reference field="0" count="0"/>
          <reference field="3" count="1" selected="0">
            <x v="2"/>
          </reference>
        </references>
      </pivotArea>
    </format>
    <format dxfId="363">
      <pivotArea dataOnly="0" labelOnly="1" outline="0" fieldPosition="0">
        <references count="1">
          <reference field="4294967294" count="8">
            <x v="0"/>
            <x v="1"/>
            <x v="2"/>
            <x v="3"/>
            <x v="4"/>
            <x v="5"/>
            <x v="6"/>
            <x v="7"/>
          </reference>
        </references>
      </pivotArea>
    </format>
    <format dxfId="362">
      <pivotArea outline="0" collapsedLevelsAreSubtotals="1" fieldPosition="0"/>
    </format>
    <format dxfId="361">
      <pivotArea dataOnly="0" labelOnly="1" fieldPosition="0">
        <references count="1">
          <reference field="3" count="0"/>
        </references>
      </pivotArea>
    </format>
    <format dxfId="360">
      <pivotArea dataOnly="0" labelOnly="1" fieldPosition="0">
        <references count="2">
          <reference field="0" count="0"/>
          <reference field="3" count="1" selected="0">
            <x v="2"/>
          </reference>
        </references>
      </pivotArea>
    </format>
    <format dxfId="359">
      <pivotArea dataOnly="0" labelOnly="1" outline="0" fieldPosition="0">
        <references count="1">
          <reference field="4294967294" count="8">
            <x v="0"/>
            <x v="1"/>
            <x v="2"/>
            <x v="3"/>
            <x v="4"/>
            <x v="5"/>
            <x v="6"/>
            <x v="7"/>
          </reference>
        </references>
      </pivotArea>
    </format>
    <format dxfId="358">
      <pivotArea type="all" dataOnly="0" outline="0" fieldPosition="0"/>
    </format>
    <format dxfId="357">
      <pivotArea outline="0" collapsedLevelsAreSubtotals="1" fieldPosition="0"/>
    </format>
    <format dxfId="356">
      <pivotArea dataOnly="0" labelOnly="1" fieldPosition="0">
        <references count="1">
          <reference field="3" count="0"/>
        </references>
      </pivotArea>
    </format>
    <format dxfId="355">
      <pivotArea dataOnly="0" labelOnly="1" fieldPosition="0">
        <references count="2">
          <reference field="0" count="0"/>
          <reference field="3" count="1" selected="0">
            <x v="2"/>
          </reference>
        </references>
      </pivotArea>
    </format>
    <format dxfId="354">
      <pivotArea dataOnly="0" labelOnly="1" outline="0" fieldPosition="0">
        <references count="1">
          <reference field="4294967294" count="8">
            <x v="0"/>
            <x v="1"/>
            <x v="2"/>
            <x v="3"/>
            <x v="4"/>
            <x v="5"/>
            <x v="6"/>
            <x v="7"/>
          </reference>
        </references>
      </pivotArea>
    </format>
    <format dxfId="353">
      <pivotArea field="2" type="button" dataOnly="0" labelOnly="1" outline="0" axis="axisRow" fieldPosition="3"/>
    </format>
    <format dxfId="352">
      <pivotArea field="1" type="button" dataOnly="0" labelOnly="1" outline="0" axis="axisRow" fieldPosition="2"/>
    </format>
    <format dxfId="351">
      <pivotArea field="0" type="button" dataOnly="0" labelOnly="1" outline="0" axis="axisRow" fieldPosition="1"/>
    </format>
    <format dxfId="350">
      <pivotArea field="3" type="button" dataOnly="0" labelOnly="1" outline="0" axis="axisRow" fieldPosition="0"/>
    </format>
    <format dxfId="349">
      <pivotArea dataOnly="0" labelOnly="1" fieldPosition="0">
        <references count="3">
          <reference field="0" count="0" selected="0"/>
          <reference field="1" count="0"/>
          <reference field="3" count="1" selected="0">
            <x v="2"/>
          </reference>
        </references>
      </pivotArea>
    </format>
    <format dxfId="348">
      <pivotArea dataOnly="0" labelOnly="1" fieldPosition="0">
        <references count="3">
          <reference field="0" count="0" selected="0"/>
          <reference field="1" count="0"/>
          <reference field="3" count="1" selected="0">
            <x v="2"/>
          </reference>
        </references>
      </pivotArea>
    </format>
    <format dxfId="347">
      <pivotArea dataOnly="0" labelOnly="1" fieldPosition="0">
        <references count="3">
          <reference field="0" count="0" selected="0"/>
          <reference field="1" count="0"/>
          <reference field="3" count="1" selected="0">
            <x v="2"/>
          </reference>
        </references>
      </pivotArea>
    </format>
    <format dxfId="346">
      <pivotArea outline="0" collapsedLevelsAreSubtotals="1" fieldPosition="0"/>
    </format>
    <format dxfId="345">
      <pivotArea dataOnly="0" labelOnly="1" fieldPosition="0">
        <references count="1">
          <reference field="3" count="0"/>
        </references>
      </pivotArea>
    </format>
    <format dxfId="344">
      <pivotArea dataOnly="0" labelOnly="1" fieldPosition="0">
        <references count="2">
          <reference field="0" count="0"/>
          <reference field="3" count="1" selected="0">
            <x v="2"/>
          </reference>
        </references>
      </pivotArea>
    </format>
    <format dxfId="343">
      <pivotArea dataOnly="0" labelOnly="1" fieldPosition="0">
        <references count="2">
          <reference field="0" count="0"/>
          <reference field="3" count="1" selected="0">
            <x v="3"/>
          </reference>
        </references>
      </pivotArea>
    </format>
    <format dxfId="342">
      <pivotArea dataOnly="0" labelOnly="1" fieldPosition="0">
        <references count="2">
          <reference field="0" count="0"/>
          <reference field="3" count="1" selected="0">
            <x v="5"/>
          </reference>
        </references>
      </pivotArea>
    </format>
    <format dxfId="341">
      <pivotArea dataOnly="0" labelOnly="1" fieldPosition="0">
        <references count="2">
          <reference field="0" count="0"/>
          <reference field="3" count="1" selected="0">
            <x v="0"/>
          </reference>
        </references>
      </pivotArea>
    </format>
    <format dxfId="340">
      <pivotArea dataOnly="0" labelOnly="1" fieldPosition="0">
        <references count="3">
          <reference field="0" count="1" selected="0">
            <x v="1"/>
          </reference>
          <reference field="1" count="1">
            <x v="2"/>
          </reference>
          <reference field="3" count="1" selected="0">
            <x v="3"/>
          </reference>
        </references>
      </pivotArea>
    </format>
    <format dxfId="339">
      <pivotArea dataOnly="0" labelOnly="1" fieldPosition="0">
        <references count="3">
          <reference field="0" count="1" selected="0">
            <x v="0"/>
          </reference>
          <reference field="1" count="2">
            <x v="0"/>
            <x v="1"/>
          </reference>
          <reference field="3" count="1" selected="0">
            <x v="3"/>
          </reference>
        </references>
      </pivotArea>
    </format>
    <format dxfId="338">
      <pivotArea dataOnly="0" labelOnly="1" fieldPosition="0">
        <references count="3">
          <reference field="0" count="1" selected="0">
            <x v="1"/>
          </reference>
          <reference field="1" count="1">
            <x v="2"/>
          </reference>
          <reference field="3" count="1" selected="0">
            <x v="5"/>
          </reference>
        </references>
      </pivotArea>
    </format>
    <format dxfId="337">
      <pivotArea dataOnly="0" labelOnly="1" fieldPosition="0">
        <references count="3">
          <reference field="0" count="1" selected="0">
            <x v="0"/>
          </reference>
          <reference field="1" count="2">
            <x v="0"/>
            <x v="1"/>
          </reference>
          <reference field="3" count="1" selected="0">
            <x v="5"/>
          </reference>
        </references>
      </pivotArea>
    </format>
    <format dxfId="336">
      <pivotArea dataOnly="0" labelOnly="1" fieldPosition="0">
        <references count="3">
          <reference field="0" count="1" selected="0">
            <x v="1"/>
          </reference>
          <reference field="1" count="1">
            <x v="2"/>
          </reference>
          <reference field="3" count="1" selected="0">
            <x v="0"/>
          </reference>
        </references>
      </pivotArea>
    </format>
    <format dxfId="335">
      <pivotArea dataOnly="0" labelOnly="1" fieldPosition="0">
        <references count="3">
          <reference field="0" count="1" selected="0">
            <x v="0"/>
          </reference>
          <reference field="1" count="2">
            <x v="0"/>
            <x v="1"/>
          </reference>
          <reference field="3" count="1" selected="0">
            <x v="0"/>
          </reference>
        </references>
      </pivotArea>
    </format>
    <format dxfId="334">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333">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332">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33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330">
      <pivotArea dataOnly="0" labelOnly="1" outline="0" fieldPosition="0">
        <references count="1">
          <reference field="4294967294" count="8">
            <x v="0"/>
            <x v="1"/>
            <x v="2"/>
            <x v="3"/>
            <x v="4"/>
            <x v="5"/>
            <x v="6"/>
            <x v="7"/>
          </reference>
        </references>
      </pivotArea>
    </format>
    <format dxfId="329">
      <pivotArea dataOnly="0" labelOnly="1" fieldPosition="0">
        <references count="1">
          <reference field="3" count="0"/>
        </references>
      </pivotArea>
    </format>
    <format dxfId="328">
      <pivotArea dataOnly="0" labelOnly="1" fieldPosition="0">
        <references count="2">
          <reference field="0" count="0"/>
          <reference field="3" count="1" selected="0">
            <x v="2"/>
          </reference>
        </references>
      </pivotArea>
    </format>
    <format dxfId="327">
      <pivotArea dataOnly="0" labelOnly="1" fieldPosition="0">
        <references count="2">
          <reference field="0" count="0"/>
          <reference field="3" count="1" selected="0">
            <x v="3"/>
          </reference>
        </references>
      </pivotArea>
    </format>
    <format dxfId="326">
      <pivotArea dataOnly="0" labelOnly="1" fieldPosition="0">
        <references count="2">
          <reference field="0" count="0"/>
          <reference field="3" count="1" selected="0">
            <x v="5"/>
          </reference>
        </references>
      </pivotArea>
    </format>
    <format dxfId="325">
      <pivotArea dataOnly="0" labelOnly="1" fieldPosition="0">
        <references count="2">
          <reference field="0" count="0"/>
          <reference field="3" count="1" selected="0">
            <x v="0"/>
          </reference>
        </references>
      </pivotArea>
    </format>
    <format dxfId="324">
      <pivotArea dataOnly="0" labelOnly="1" fieldPosition="0">
        <references count="3">
          <reference field="0" count="1" selected="0">
            <x v="1"/>
          </reference>
          <reference field="1" count="1">
            <x v="2"/>
          </reference>
          <reference field="3" count="1" selected="0">
            <x v="3"/>
          </reference>
        </references>
      </pivotArea>
    </format>
    <format dxfId="323">
      <pivotArea dataOnly="0" labelOnly="1" fieldPosition="0">
        <references count="3">
          <reference field="0" count="1" selected="0">
            <x v="0"/>
          </reference>
          <reference field="1" count="2">
            <x v="0"/>
            <x v="1"/>
          </reference>
          <reference field="3" count="1" selected="0">
            <x v="3"/>
          </reference>
        </references>
      </pivotArea>
    </format>
    <format dxfId="322">
      <pivotArea dataOnly="0" labelOnly="1" fieldPosition="0">
        <references count="3">
          <reference field="0" count="1" selected="0">
            <x v="1"/>
          </reference>
          <reference field="1" count="1">
            <x v="2"/>
          </reference>
          <reference field="3" count="1" selected="0">
            <x v="5"/>
          </reference>
        </references>
      </pivotArea>
    </format>
    <format dxfId="321">
      <pivotArea dataOnly="0" labelOnly="1" fieldPosition="0">
        <references count="3">
          <reference field="0" count="1" selected="0">
            <x v="0"/>
          </reference>
          <reference field="1" count="2">
            <x v="0"/>
            <x v="1"/>
          </reference>
          <reference field="3" count="1" selected="0">
            <x v="5"/>
          </reference>
        </references>
      </pivotArea>
    </format>
    <format dxfId="320">
      <pivotArea dataOnly="0" labelOnly="1" fieldPosition="0">
        <references count="3">
          <reference field="0" count="1" selected="0">
            <x v="1"/>
          </reference>
          <reference field="1" count="1">
            <x v="2"/>
          </reference>
          <reference field="3" count="1" selected="0">
            <x v="0"/>
          </reference>
        </references>
      </pivotArea>
    </format>
    <format dxfId="319">
      <pivotArea dataOnly="0" labelOnly="1" fieldPosition="0">
        <references count="3">
          <reference field="0" count="1" selected="0">
            <x v="0"/>
          </reference>
          <reference field="1" count="2">
            <x v="0"/>
            <x v="1"/>
          </reference>
          <reference field="3" count="1" selected="0">
            <x v="0"/>
          </reference>
        </references>
      </pivotArea>
    </format>
    <format dxfId="318">
      <pivotArea dataOnly="0" labelOnly="1" fieldPosition="0">
        <references count="3">
          <reference field="0" count="1" selected="0">
            <x v="1"/>
          </reference>
          <reference field="1" count="1">
            <x v="2"/>
          </reference>
          <reference field="3" count="1" selected="0">
            <x v="3"/>
          </reference>
        </references>
      </pivotArea>
    </format>
    <format dxfId="317">
      <pivotArea dataOnly="0" labelOnly="1" fieldPosition="0">
        <references count="3">
          <reference field="0" count="1" selected="0">
            <x v="0"/>
          </reference>
          <reference field="1" count="2">
            <x v="0"/>
            <x v="1"/>
          </reference>
          <reference field="3" count="1" selected="0">
            <x v="3"/>
          </reference>
        </references>
      </pivotArea>
    </format>
    <format dxfId="316">
      <pivotArea dataOnly="0" labelOnly="1" fieldPosition="0">
        <references count="3">
          <reference field="0" count="1" selected="0">
            <x v="1"/>
          </reference>
          <reference field="1" count="1">
            <x v="2"/>
          </reference>
          <reference field="3" count="1" selected="0">
            <x v="5"/>
          </reference>
        </references>
      </pivotArea>
    </format>
    <format dxfId="315">
      <pivotArea dataOnly="0" labelOnly="1" fieldPosition="0">
        <references count="3">
          <reference field="0" count="1" selected="0">
            <x v="0"/>
          </reference>
          <reference field="1" count="2">
            <x v="0"/>
            <x v="1"/>
          </reference>
          <reference field="3" count="1" selected="0">
            <x v="5"/>
          </reference>
        </references>
      </pivotArea>
    </format>
    <format dxfId="314">
      <pivotArea dataOnly="0" labelOnly="1" fieldPosition="0">
        <references count="3">
          <reference field="0" count="1" selected="0">
            <x v="1"/>
          </reference>
          <reference field="1" count="1">
            <x v="2"/>
          </reference>
          <reference field="3" count="1" selected="0">
            <x v="0"/>
          </reference>
        </references>
      </pivotArea>
    </format>
    <format dxfId="313">
      <pivotArea dataOnly="0" labelOnly="1" fieldPosition="0">
        <references count="3">
          <reference field="0" count="1" selected="0">
            <x v="0"/>
          </reference>
          <reference field="1" count="2">
            <x v="0"/>
            <x v="1"/>
          </reference>
          <reference field="3" count="1" selected="0">
            <x v="0"/>
          </reference>
        </references>
      </pivotArea>
    </format>
    <format dxfId="312">
      <pivotArea outline="0" collapsedLevelsAreSubtotals="1" fieldPosition="0"/>
    </format>
    <format dxfId="311">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310">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309">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308">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307">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306">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305">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304">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303">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302">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301">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300">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299">
      <pivotArea dataOnly="0" labelOnly="1" fieldPosition="0">
        <references count="3">
          <reference field="0" count="1" selected="0">
            <x v="1"/>
          </reference>
          <reference field="1" count="1">
            <x v="2"/>
          </reference>
          <reference field="3" count="1" selected="0">
            <x v="2"/>
          </reference>
        </references>
      </pivotArea>
    </format>
    <format dxfId="298">
      <pivotArea dataOnly="0" labelOnly="1" fieldPosition="0">
        <references count="3">
          <reference field="0" count="1" selected="0">
            <x v="0"/>
          </reference>
          <reference field="1" count="2">
            <x v="0"/>
            <x v="1"/>
          </reference>
          <reference field="3" count="1" selected="0">
            <x v="2"/>
          </reference>
        </references>
      </pivotArea>
    </format>
    <format dxfId="297">
      <pivotArea dataOnly="0" labelOnly="1" fieldPosition="0">
        <references count="3">
          <reference field="0" count="1" selected="0">
            <x v="0"/>
          </reference>
          <reference field="1" count="2">
            <x v="0"/>
            <x v="1"/>
          </reference>
          <reference field="3" count="1" selected="0">
            <x v="2"/>
          </reference>
        </references>
      </pivotArea>
    </format>
    <format dxfId="296">
      <pivotArea dataOnly="0" labelOnly="1" fieldPosition="0">
        <references count="3">
          <reference field="0" count="1" selected="0">
            <x v="1"/>
          </reference>
          <reference field="1" count="1">
            <x v="2"/>
          </reference>
          <reference field="3" count="1" selected="0">
            <x v="2"/>
          </reference>
        </references>
      </pivotArea>
    </format>
    <format dxfId="295">
      <pivotArea dataOnly="0" labelOnly="1" offset="IV2" fieldPosition="0">
        <references count="3">
          <reference field="0" count="1" selected="0">
            <x v="0"/>
          </reference>
          <reference field="1" count="1">
            <x v="0"/>
          </reference>
          <reference field="3" count="1" selected="0">
            <x v="2"/>
          </reference>
        </references>
      </pivotArea>
    </format>
    <format dxfId="294">
      <pivotArea dataOnly="0" labelOnly="1" offset="IV3" fieldPosition="0">
        <references count="3">
          <reference field="0" count="1" selected="0">
            <x v="0"/>
          </reference>
          <reference field="1" count="1">
            <x v="0"/>
          </reference>
          <reference field="3" count="1" selected="0">
            <x v="2"/>
          </reference>
        </references>
      </pivotArea>
    </format>
    <format dxfId="293">
      <pivotArea dataOnly="0" labelOnly="1" offset="IV1" fieldPosition="0">
        <references count="3">
          <reference field="0" count="1" selected="0">
            <x v="0"/>
          </reference>
          <reference field="1" count="1">
            <x v="0"/>
          </reference>
          <reference field="3" count="1" selected="0">
            <x v="2"/>
          </reference>
        </references>
      </pivotArea>
    </format>
    <format dxfId="292">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291">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290">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289">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288">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287">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286">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285">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284">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283">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28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28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280">
      <pivotArea outline="0" collapsedLevelsAreSubtotals="1" fieldPosition="0"/>
    </format>
    <format dxfId="279">
      <pivotArea field="3" type="button" dataOnly="0" labelOnly="1" outline="0" axis="axisRow" fieldPosition="0"/>
    </format>
    <format dxfId="278">
      <pivotArea field="0" type="button" dataOnly="0" labelOnly="1" outline="0" axis="axisRow" fieldPosition="1"/>
    </format>
    <format dxfId="277">
      <pivotArea field="1" type="button" dataOnly="0" labelOnly="1" outline="0" axis="axisRow" fieldPosition="2"/>
    </format>
    <format dxfId="276">
      <pivotArea field="2" type="button" dataOnly="0" labelOnly="1" outline="0" axis="axisRow" fieldPosition="3"/>
    </format>
    <format dxfId="275">
      <pivotArea dataOnly="0" labelOnly="1" fieldPosition="0">
        <references count="1">
          <reference field="3" count="0"/>
        </references>
      </pivotArea>
    </format>
    <format dxfId="274">
      <pivotArea dataOnly="0" labelOnly="1" fieldPosition="0">
        <references count="2">
          <reference field="0" count="0"/>
          <reference field="3" count="1" selected="0">
            <x v="2"/>
          </reference>
        </references>
      </pivotArea>
    </format>
    <format dxfId="273">
      <pivotArea dataOnly="0" labelOnly="1" fieldPosition="0">
        <references count="2">
          <reference field="0" count="0"/>
          <reference field="3" count="1" selected="0">
            <x v="3"/>
          </reference>
        </references>
      </pivotArea>
    </format>
    <format dxfId="272">
      <pivotArea dataOnly="0" labelOnly="1" fieldPosition="0">
        <references count="2">
          <reference field="0" count="0"/>
          <reference field="3" count="1" selected="0">
            <x v="5"/>
          </reference>
        </references>
      </pivotArea>
    </format>
    <format dxfId="271">
      <pivotArea dataOnly="0" labelOnly="1" fieldPosition="0">
        <references count="2">
          <reference field="0" count="0"/>
          <reference field="3" count="1" selected="0">
            <x v="0"/>
          </reference>
        </references>
      </pivotArea>
    </format>
    <format dxfId="270">
      <pivotArea dataOnly="0" labelOnly="1" fieldPosition="0">
        <references count="3">
          <reference field="0" count="1" selected="0">
            <x v="1"/>
          </reference>
          <reference field="1" count="1">
            <x v="2"/>
          </reference>
          <reference field="3" count="1" selected="0">
            <x v="2"/>
          </reference>
        </references>
      </pivotArea>
    </format>
    <format dxfId="269">
      <pivotArea dataOnly="0" labelOnly="1" fieldPosition="0">
        <references count="3">
          <reference field="0" count="1" selected="0">
            <x v="0"/>
          </reference>
          <reference field="1" count="2">
            <x v="0"/>
            <x v="1"/>
          </reference>
          <reference field="3" count="1" selected="0">
            <x v="2"/>
          </reference>
        </references>
      </pivotArea>
    </format>
    <format dxfId="268">
      <pivotArea dataOnly="0" labelOnly="1" fieldPosition="0">
        <references count="3">
          <reference field="0" count="1" selected="0">
            <x v="1"/>
          </reference>
          <reference field="1" count="1">
            <x v="2"/>
          </reference>
          <reference field="3" count="1" selected="0">
            <x v="3"/>
          </reference>
        </references>
      </pivotArea>
    </format>
    <format dxfId="267">
      <pivotArea dataOnly="0" labelOnly="1" fieldPosition="0">
        <references count="3">
          <reference field="0" count="1" selected="0">
            <x v="0"/>
          </reference>
          <reference field="1" count="2">
            <x v="0"/>
            <x v="1"/>
          </reference>
          <reference field="3" count="1" selected="0">
            <x v="3"/>
          </reference>
        </references>
      </pivotArea>
    </format>
    <format dxfId="266">
      <pivotArea dataOnly="0" labelOnly="1" fieldPosition="0">
        <references count="3">
          <reference field="0" count="1" selected="0">
            <x v="1"/>
          </reference>
          <reference field="1" count="1">
            <x v="2"/>
          </reference>
          <reference field="3" count="1" selected="0">
            <x v="5"/>
          </reference>
        </references>
      </pivotArea>
    </format>
    <format dxfId="265">
      <pivotArea dataOnly="0" labelOnly="1" fieldPosition="0">
        <references count="3">
          <reference field="0" count="1" selected="0">
            <x v="0"/>
          </reference>
          <reference field="1" count="2">
            <x v="0"/>
            <x v="1"/>
          </reference>
          <reference field="3" count="1" selected="0">
            <x v="5"/>
          </reference>
        </references>
      </pivotArea>
    </format>
    <format dxfId="264">
      <pivotArea dataOnly="0" labelOnly="1" fieldPosition="0">
        <references count="3">
          <reference field="0" count="1" selected="0">
            <x v="1"/>
          </reference>
          <reference field="1" count="1">
            <x v="2"/>
          </reference>
          <reference field="3" count="1" selected="0">
            <x v="0"/>
          </reference>
        </references>
      </pivotArea>
    </format>
    <format dxfId="263">
      <pivotArea dataOnly="0" labelOnly="1" fieldPosition="0">
        <references count="3">
          <reference field="0" count="1" selected="0">
            <x v="0"/>
          </reference>
          <reference field="1" count="2">
            <x v="0"/>
            <x v="1"/>
          </reference>
          <reference field="3" count="1" selected="0">
            <x v="0"/>
          </reference>
        </references>
      </pivotArea>
    </format>
    <format dxfId="262">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261">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260">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259">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258">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257">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256">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255">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254">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253">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25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25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250">
      <pivotArea dataOnly="0" labelOnly="1" outline="0" fieldPosition="0">
        <references count="1">
          <reference field="4294967294" count="8">
            <x v="0"/>
            <x v="1"/>
            <x v="2"/>
            <x v="3"/>
            <x v="4"/>
            <x v="5"/>
            <x v="6"/>
            <x v="7"/>
          </reference>
        </references>
      </pivotArea>
    </format>
    <format dxfId="249">
      <pivotArea outline="0" collapsedLevelsAreSubtotals="1" fieldPosition="0"/>
    </format>
    <format dxfId="248">
      <pivotArea field="3" type="button" dataOnly="0" labelOnly="1" outline="0" axis="axisRow" fieldPosition="0"/>
    </format>
    <format dxfId="247">
      <pivotArea field="0" type="button" dataOnly="0" labelOnly="1" outline="0" axis="axisRow" fieldPosition="1"/>
    </format>
    <format dxfId="246">
      <pivotArea field="1" type="button" dataOnly="0" labelOnly="1" outline="0" axis="axisRow" fieldPosition="2"/>
    </format>
    <format dxfId="245">
      <pivotArea field="2" type="button" dataOnly="0" labelOnly="1" outline="0" axis="axisRow" fieldPosition="3"/>
    </format>
    <format dxfId="244">
      <pivotArea dataOnly="0" labelOnly="1" fieldPosition="0">
        <references count="1">
          <reference field="3" count="0"/>
        </references>
      </pivotArea>
    </format>
    <format dxfId="243">
      <pivotArea dataOnly="0" labelOnly="1" fieldPosition="0">
        <references count="2">
          <reference field="0" count="0"/>
          <reference field="3" count="1" selected="0">
            <x v="1"/>
          </reference>
        </references>
      </pivotArea>
    </format>
    <format dxfId="242">
      <pivotArea dataOnly="0" labelOnly="1" fieldPosition="0">
        <references count="2">
          <reference field="0" count="0"/>
          <reference field="3" count="1" selected="0">
            <x v="2"/>
          </reference>
        </references>
      </pivotArea>
    </format>
    <format dxfId="241">
      <pivotArea dataOnly="0" labelOnly="1" fieldPosition="0">
        <references count="2">
          <reference field="0" count="0"/>
          <reference field="3" count="1" selected="0">
            <x v="4"/>
          </reference>
        </references>
      </pivotArea>
    </format>
    <format dxfId="240">
      <pivotArea dataOnly="0" labelOnly="1" fieldPosition="0">
        <references count="2">
          <reference field="0" count="0"/>
          <reference field="3" count="1" selected="0">
            <x v="6"/>
          </reference>
        </references>
      </pivotArea>
    </format>
    <format dxfId="239">
      <pivotArea dataOnly="0" labelOnly="1" fieldPosition="0">
        <references count="3">
          <reference field="0" count="1" selected="0">
            <x v="0"/>
          </reference>
          <reference field="1" count="2">
            <x v="0"/>
            <x v="1"/>
          </reference>
          <reference field="3" count="1" selected="0">
            <x v="1"/>
          </reference>
        </references>
      </pivotArea>
    </format>
    <format dxfId="238">
      <pivotArea dataOnly="0" labelOnly="1" fieldPosition="0">
        <references count="3">
          <reference field="0" count="1" selected="0">
            <x v="1"/>
          </reference>
          <reference field="1" count="1">
            <x v="2"/>
          </reference>
          <reference field="3" count="1" selected="0">
            <x v="1"/>
          </reference>
        </references>
      </pivotArea>
    </format>
    <format dxfId="237">
      <pivotArea dataOnly="0" labelOnly="1" fieldPosition="0">
        <references count="3">
          <reference field="0" count="1" selected="0">
            <x v="0"/>
          </reference>
          <reference field="1" count="2">
            <x v="0"/>
            <x v="1"/>
          </reference>
          <reference field="3" count="1" selected="0">
            <x v="2"/>
          </reference>
        </references>
      </pivotArea>
    </format>
    <format dxfId="236">
      <pivotArea dataOnly="0" labelOnly="1" fieldPosition="0">
        <references count="3">
          <reference field="0" count="1" selected="0">
            <x v="1"/>
          </reference>
          <reference field="1" count="1">
            <x v="2"/>
          </reference>
          <reference field="3" count="1" selected="0">
            <x v="2"/>
          </reference>
        </references>
      </pivotArea>
    </format>
    <format dxfId="235">
      <pivotArea dataOnly="0" labelOnly="1" fieldPosition="0">
        <references count="3">
          <reference field="0" count="1" selected="0">
            <x v="0"/>
          </reference>
          <reference field="1" count="2">
            <x v="0"/>
            <x v="1"/>
          </reference>
          <reference field="3" count="1" selected="0">
            <x v="4"/>
          </reference>
        </references>
      </pivotArea>
    </format>
    <format dxfId="234">
      <pivotArea dataOnly="0" labelOnly="1" fieldPosition="0">
        <references count="3">
          <reference field="0" count="1" selected="0">
            <x v="1"/>
          </reference>
          <reference field="1" count="1">
            <x v="2"/>
          </reference>
          <reference field="3" count="1" selected="0">
            <x v="4"/>
          </reference>
        </references>
      </pivotArea>
    </format>
    <format dxfId="233">
      <pivotArea dataOnly="0" labelOnly="1" fieldPosition="0">
        <references count="3">
          <reference field="0" count="1" selected="0">
            <x v="0"/>
          </reference>
          <reference field="1" count="2">
            <x v="0"/>
            <x v="1"/>
          </reference>
          <reference field="3" count="1" selected="0">
            <x v="6"/>
          </reference>
        </references>
      </pivotArea>
    </format>
    <format dxfId="232">
      <pivotArea dataOnly="0" labelOnly="1" fieldPosition="0">
        <references count="3">
          <reference field="0" count="1" selected="0">
            <x v="1"/>
          </reference>
          <reference field="1" count="1">
            <x v="2"/>
          </reference>
          <reference field="3" count="1" selected="0">
            <x v="6"/>
          </reference>
        </references>
      </pivotArea>
    </format>
    <format dxfId="231">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230">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229">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228">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227">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226">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225">
      <pivotArea dataOnly="0" labelOnly="1" fieldPosition="0">
        <references count="4">
          <reference field="0" count="1" selected="0">
            <x v="0"/>
          </reference>
          <reference field="1" count="1" selected="0">
            <x v="0"/>
          </reference>
          <reference field="2" count="5">
            <x v="0"/>
            <x v="1"/>
            <x v="3"/>
            <x v="4"/>
            <x v="6"/>
          </reference>
          <reference field="3" count="1" selected="0">
            <x v="4"/>
          </reference>
        </references>
      </pivotArea>
    </format>
    <format dxfId="224">
      <pivotArea dataOnly="0" labelOnly="1" fieldPosition="0">
        <references count="4">
          <reference field="0" count="1" selected="0">
            <x v="0"/>
          </reference>
          <reference field="1" count="1" selected="0">
            <x v="1"/>
          </reference>
          <reference field="2" count="1">
            <x v="5"/>
          </reference>
          <reference field="3" count="1" selected="0">
            <x v="4"/>
          </reference>
        </references>
      </pivotArea>
    </format>
    <format dxfId="223">
      <pivotArea dataOnly="0" labelOnly="1" fieldPosition="0">
        <references count="4">
          <reference field="0" count="1" selected="0">
            <x v="1"/>
          </reference>
          <reference field="1" count="1" selected="0">
            <x v="2"/>
          </reference>
          <reference field="2" count="1">
            <x v="2"/>
          </reference>
          <reference field="3" count="1" selected="0">
            <x v="4"/>
          </reference>
        </references>
      </pivotArea>
    </format>
    <format dxfId="222">
      <pivotArea dataOnly="0" labelOnly="1" fieldPosition="0">
        <references count="4">
          <reference field="0" count="1" selected="0">
            <x v="0"/>
          </reference>
          <reference field="1" count="1" selected="0">
            <x v="0"/>
          </reference>
          <reference field="2" count="5">
            <x v="0"/>
            <x v="1"/>
            <x v="3"/>
            <x v="4"/>
            <x v="6"/>
          </reference>
          <reference field="3" count="1" selected="0">
            <x v="6"/>
          </reference>
        </references>
      </pivotArea>
    </format>
    <format dxfId="221">
      <pivotArea dataOnly="0" labelOnly="1" fieldPosition="0">
        <references count="4">
          <reference field="0" count="1" selected="0">
            <x v="0"/>
          </reference>
          <reference field="1" count="1" selected="0">
            <x v="1"/>
          </reference>
          <reference field="2" count="1">
            <x v="5"/>
          </reference>
          <reference field="3" count="1" selected="0">
            <x v="6"/>
          </reference>
        </references>
      </pivotArea>
    </format>
    <format dxfId="220">
      <pivotArea dataOnly="0" labelOnly="1" fieldPosition="0">
        <references count="4">
          <reference field="0" count="1" selected="0">
            <x v="1"/>
          </reference>
          <reference field="1" count="1" selected="0">
            <x v="2"/>
          </reference>
          <reference field="2" count="1">
            <x v="2"/>
          </reference>
          <reference field="3" count="1" selected="0">
            <x v="6"/>
          </reference>
        </references>
      </pivotArea>
    </format>
    <format dxfId="219">
      <pivotArea dataOnly="0" labelOnly="1" outline="0" fieldPosition="0">
        <references count="1">
          <reference field="4294967294" count="8">
            <x v="0"/>
            <x v="1"/>
            <x v="2"/>
            <x v="3"/>
            <x v="4"/>
            <x v="5"/>
            <x v="6"/>
            <x v="7"/>
          </reference>
        </references>
      </pivotArea>
    </format>
  </formats>
  <pivotTableStyleInfo name="PivotStyleMedium10" showRowHeaders="1" showColHeaders="1" showRowStripes="0" showColStripes="0" showLastColumn="1"/>
</pivotTableDefinition>
</file>

<file path=xl/pivotTables/pivotTable12.xml><?xml version="1.0" encoding="utf-8"?>
<pivotTableDefinition xmlns="http://schemas.openxmlformats.org/spreadsheetml/2006/main" name="PivotTable1" cacheId="5" applyNumberFormats="0" applyBorderFormats="0" applyFontFormats="0" applyPatternFormats="0" applyAlignmentFormats="0" applyWidthHeightFormats="1" dataCaption="Column Labels" updatedVersion="6" minRefreshableVersion="3" showCalcMbrs="0" rowGrandTotals="0" colGrandTotals="0" itemPrintTitles="1" createdVersion="3" indent="0" outline="1" outlineData="1" multipleFieldFilters="0" chartFormat="2">
  <location ref="B8:M38" firstHeaderRow="1" firstDataRow="3" firstDataCol="4"/>
  <pivotFields count="14">
    <pivotField axis="axisRow" numFmtId="171" outline="0" showAll="0" sortType="ascending" defaultSubtotal="0">
      <items count="2">
        <item x="0"/>
        <item x="1"/>
      </items>
    </pivotField>
    <pivotField axis="axisRow" numFmtId="171" outline="0" showAll="0" defaultSubtotal="0">
      <items count="3">
        <item x="0"/>
        <item x="1"/>
        <item x="2"/>
      </items>
    </pivotField>
    <pivotField axis="axisRow" numFmtId="171" outline="0" showAll="0" sortType="ascending" defaultSubtotal="0">
      <items count="7">
        <item x="4"/>
        <item x="0"/>
        <item x="6"/>
        <item x="1"/>
        <item x="2"/>
        <item x="5"/>
        <item x="3"/>
      </items>
    </pivotField>
    <pivotField axis="axisRow" numFmtId="171" outline="0" showAll="0" sortType="ascending" defaultSubtotal="0">
      <items count="7">
        <item n="BP" m="1" x="5"/>
        <item n="BP " x="0"/>
        <item x="1"/>
        <item n="IT" m="1" x="6"/>
        <item n="IT " x="2"/>
        <item n="KP" m="1" x="4"/>
        <item n="KP " x="3"/>
      </items>
    </pivotField>
    <pivotField numFmtId="171" showAll="0" defaultSubtotal="0"/>
    <pivotField axis="axisCol" numFmtId="171" multipleItemSelectionAllowed="1" showAll="0">
      <items count="5">
        <item h="1" m="1" x="3"/>
        <item h="1" m="1" x="2"/>
        <item x="0"/>
        <item x="1"/>
        <item t="default"/>
      </items>
    </pivotField>
    <pivotField dataField="1" numFmtId="165" showAll="0" defaultSubtotal="0"/>
    <pivotField dataField="1" numFmtId="165" showAll="0" defaultSubtotal="0"/>
    <pivotField dataField="1" numFmtId="165" showAll="0" defaultSubtotal="0"/>
    <pivotField dataField="1" numFmtId="165" showAll="0" defaultSubtotal="0"/>
    <pivotField numFmtId="165" showAll="0" defaultSubtotal="0"/>
    <pivotField numFmtId="165" showAll="0" defaultSubtotal="0"/>
    <pivotField numFmtId="165" showAll="0" defaultSubtotal="0"/>
    <pivotField numFmtId="165" showAll="0" defaultSubtotal="0"/>
  </pivotFields>
  <rowFields count="4">
    <field x="3"/>
    <field x="0"/>
    <field x="1"/>
    <field x="2"/>
  </rowFields>
  <rowItems count="28">
    <i>
      <x v="1"/>
      <x/>
      <x/>
      <x/>
    </i>
    <i r="3">
      <x v="1"/>
    </i>
    <i r="3">
      <x v="3"/>
    </i>
    <i r="3">
      <x v="4"/>
    </i>
    <i r="3">
      <x v="6"/>
    </i>
    <i r="2">
      <x v="1"/>
      <x v="5"/>
    </i>
    <i r="1">
      <x v="1"/>
      <x v="2"/>
      <x v="2"/>
    </i>
    <i>
      <x v="2"/>
      <x/>
      <x/>
      <x/>
    </i>
    <i r="3">
      <x v="1"/>
    </i>
    <i r="3">
      <x v="3"/>
    </i>
    <i r="3">
      <x v="4"/>
    </i>
    <i r="3">
      <x v="6"/>
    </i>
    <i r="2">
      <x v="1"/>
      <x v="5"/>
    </i>
    <i r="1">
      <x v="1"/>
      <x v="2"/>
      <x v="2"/>
    </i>
    <i>
      <x v="4"/>
      <x/>
      <x/>
      <x/>
    </i>
    <i r="3">
      <x v="1"/>
    </i>
    <i r="3">
      <x v="3"/>
    </i>
    <i r="3">
      <x v="4"/>
    </i>
    <i r="3">
      <x v="6"/>
    </i>
    <i r="2">
      <x v="1"/>
      <x v="5"/>
    </i>
    <i r="1">
      <x v="1"/>
      <x v="2"/>
      <x v="2"/>
    </i>
    <i>
      <x v="6"/>
      <x/>
      <x/>
      <x/>
    </i>
    <i r="3">
      <x v="1"/>
    </i>
    <i r="3">
      <x v="3"/>
    </i>
    <i r="3">
      <x v="4"/>
    </i>
    <i r="3">
      <x v="6"/>
    </i>
    <i r="2">
      <x v="1"/>
      <x v="5"/>
    </i>
    <i r="1">
      <x v="1"/>
      <x v="2"/>
      <x v="2"/>
    </i>
  </rowItems>
  <colFields count="2">
    <field x="5"/>
    <field x="-2"/>
  </colFields>
  <colItems count="8">
    <i>
      <x v="2"/>
      <x/>
    </i>
    <i r="1" i="1">
      <x v="1"/>
    </i>
    <i r="1" i="2">
      <x v="2"/>
    </i>
    <i r="1" i="3">
      <x v="3"/>
    </i>
    <i>
      <x v="3"/>
      <x/>
    </i>
    <i r="1" i="1">
      <x v="1"/>
    </i>
    <i r="1" i="2">
      <x v="2"/>
    </i>
    <i r="1" i="3">
      <x v="3"/>
    </i>
  </colItems>
  <dataFields count="4">
    <dataField name="Associate (0-2 years work exp.) - LCU " fld="6" baseField="0" baseItem="0" numFmtId="171"/>
    <dataField name="Senior Associate (2-4 years work exp.) - LCU " fld="7" baseField="0" baseItem="0" numFmtId="171"/>
    <dataField name="Team Lead/ Supervisor (4-7 years work exp.) - LCU " fld="8" baseField="0" baseItem="0" numFmtId="171"/>
    <dataField name="Manager (7+ years work exp.) - LCU " fld="9" baseField="0" baseItem="0" numFmtId="171"/>
  </dataFields>
  <formats count="172">
    <format dxfId="218">
      <pivotArea type="all" dataOnly="0" outline="0" fieldPosition="0"/>
    </format>
    <format dxfId="217">
      <pivotArea outline="0" collapsedLevelsAreSubtotals="1" fieldPosition="0"/>
    </format>
    <format dxfId="216">
      <pivotArea dataOnly="0" labelOnly="1" fieldPosition="0">
        <references count="1">
          <reference field="0" count="0"/>
        </references>
      </pivotArea>
    </format>
    <format dxfId="215">
      <pivotArea dataOnly="0" labelOnly="1" grandRow="1" outline="0" fieldPosition="0"/>
    </format>
    <format dxfId="214">
      <pivotArea outline="0" collapsedLevelsAreSubtotals="1" fieldPosition="0"/>
    </format>
    <format dxfId="213">
      <pivotArea outline="0" collapsedLevelsAreSubtotals="1" fieldPosition="0"/>
    </format>
    <format dxfId="212">
      <pivotArea dataOnly="0" labelOnly="1" fieldPosition="0">
        <references count="1">
          <reference field="3" count="0"/>
        </references>
      </pivotArea>
    </format>
    <format dxfId="211">
      <pivotArea dataOnly="0" labelOnly="1" fieldPosition="0">
        <references count="2">
          <reference field="0" count="0"/>
          <reference field="3" count="1" selected="0">
            <x v="2"/>
          </reference>
        </references>
      </pivotArea>
    </format>
    <format dxfId="210">
      <pivotArea field="-2" type="button" dataOnly="0" labelOnly="1" outline="0" axis="axisCol" fieldPosition="1"/>
    </format>
    <format dxfId="209">
      <pivotArea type="all" dataOnly="0" outline="0" fieldPosition="0"/>
    </format>
    <format dxfId="208">
      <pivotArea outline="0" collapsedLevelsAreSubtotals="1" fieldPosition="0"/>
    </format>
    <format dxfId="207">
      <pivotArea dataOnly="0" labelOnly="1" fieldPosition="0">
        <references count="1">
          <reference field="3" count="0"/>
        </references>
      </pivotArea>
    </format>
    <format dxfId="206">
      <pivotArea dataOnly="0" labelOnly="1" fieldPosition="0">
        <references count="2">
          <reference field="0" count="0"/>
          <reference field="3" count="1" selected="0">
            <x v="2"/>
          </reference>
        </references>
      </pivotArea>
    </format>
    <format dxfId="205">
      <pivotArea type="all" dataOnly="0" outline="0" fieldPosition="0"/>
    </format>
    <format dxfId="204">
      <pivotArea outline="0" collapsedLevelsAreSubtotals="1" fieldPosition="0"/>
    </format>
    <format dxfId="203">
      <pivotArea dataOnly="0" labelOnly="1" fieldPosition="0">
        <references count="1">
          <reference field="3" count="0"/>
        </references>
      </pivotArea>
    </format>
    <format dxfId="202">
      <pivotArea dataOnly="0" labelOnly="1" fieldPosition="0">
        <references count="2">
          <reference field="0" count="0"/>
          <reference field="3" count="1" selected="0">
            <x v="2"/>
          </reference>
        </references>
      </pivotArea>
    </format>
    <format dxfId="201">
      <pivotArea outline="0" collapsedLevelsAreSubtotals="1" fieldPosition="0"/>
    </format>
    <format dxfId="200">
      <pivotArea type="origin" dataOnly="0" labelOnly="1" outline="0" fieldPosition="0"/>
    </format>
    <format dxfId="199">
      <pivotArea type="origin" dataOnly="0" labelOnly="1" outline="0" fieldPosition="0"/>
    </format>
    <format dxfId="198">
      <pivotArea type="all" dataOnly="0" outline="0" fieldPosition="0"/>
    </format>
    <format dxfId="197">
      <pivotArea outline="0" collapsedLevelsAreSubtotals="1" fieldPosition="0"/>
    </format>
    <format dxfId="196">
      <pivotArea dataOnly="0" labelOnly="1" fieldPosition="0">
        <references count="1">
          <reference field="3" count="0"/>
        </references>
      </pivotArea>
    </format>
    <format dxfId="195">
      <pivotArea dataOnly="0" labelOnly="1" fieldPosition="0">
        <references count="2">
          <reference field="0" count="0"/>
          <reference field="3" count="1" selected="0">
            <x v="2"/>
          </reference>
        </references>
      </pivotArea>
    </format>
    <format dxfId="194">
      <pivotArea outline="0" collapsedLevelsAreSubtotals="1" fieldPosition="0"/>
    </format>
    <format dxfId="193">
      <pivotArea dataOnly="0" labelOnly="1" fieldPosition="0">
        <references count="1">
          <reference field="3" count="0"/>
        </references>
      </pivotArea>
    </format>
    <format dxfId="192">
      <pivotArea dataOnly="0" labelOnly="1" fieldPosition="0">
        <references count="2">
          <reference field="0" count="0"/>
          <reference field="3" count="1" selected="0">
            <x v="2"/>
          </reference>
        </references>
      </pivotArea>
    </format>
    <format dxfId="191">
      <pivotArea type="all" dataOnly="0" outline="0" fieldPosition="0"/>
    </format>
    <format dxfId="190">
      <pivotArea outline="0" collapsedLevelsAreSubtotals="1" fieldPosition="0"/>
    </format>
    <format dxfId="189">
      <pivotArea dataOnly="0" labelOnly="1" fieldPosition="0">
        <references count="1">
          <reference field="3" count="0"/>
        </references>
      </pivotArea>
    </format>
    <format dxfId="188">
      <pivotArea dataOnly="0" labelOnly="1" fieldPosition="0">
        <references count="2">
          <reference field="0" count="0"/>
          <reference field="3" count="1" selected="0">
            <x v="2"/>
          </reference>
        </references>
      </pivotArea>
    </format>
    <format dxfId="187">
      <pivotArea field="2" type="button" dataOnly="0" labelOnly="1" outline="0" axis="axisRow" fieldPosition="3"/>
    </format>
    <format dxfId="186">
      <pivotArea field="1" type="button" dataOnly="0" labelOnly="1" outline="0" axis="axisRow" fieldPosition="2"/>
    </format>
    <format dxfId="185">
      <pivotArea field="0" type="button" dataOnly="0" labelOnly="1" outline="0" axis="axisRow" fieldPosition="1"/>
    </format>
    <format dxfId="184">
      <pivotArea field="3" type="button" dataOnly="0" labelOnly="1" outline="0" axis="axisRow" fieldPosition="0"/>
    </format>
    <format dxfId="183">
      <pivotArea dataOnly="0" labelOnly="1" fieldPosition="0">
        <references count="3">
          <reference field="0" count="0" selected="0"/>
          <reference field="1" count="0"/>
          <reference field="3" count="1" selected="0">
            <x v="2"/>
          </reference>
        </references>
      </pivotArea>
    </format>
    <format dxfId="182">
      <pivotArea dataOnly="0" labelOnly="1" fieldPosition="0">
        <references count="3">
          <reference field="0" count="0" selected="0"/>
          <reference field="1" count="0"/>
          <reference field="3" count="1" selected="0">
            <x v="2"/>
          </reference>
        </references>
      </pivotArea>
    </format>
    <format dxfId="181">
      <pivotArea dataOnly="0" labelOnly="1" fieldPosition="0">
        <references count="3">
          <reference field="0" count="0" selected="0"/>
          <reference field="1" count="0"/>
          <reference field="3" count="1" selected="0">
            <x v="2"/>
          </reference>
        </references>
      </pivotArea>
    </format>
    <format dxfId="180">
      <pivotArea outline="0" collapsedLevelsAreSubtotals="1" fieldPosition="0"/>
    </format>
    <format dxfId="179">
      <pivotArea dataOnly="0" labelOnly="1" fieldPosition="0">
        <references count="1">
          <reference field="3" count="0"/>
        </references>
      </pivotArea>
    </format>
    <format dxfId="178">
      <pivotArea dataOnly="0" labelOnly="1" fieldPosition="0">
        <references count="2">
          <reference field="0" count="0"/>
          <reference field="3" count="1" selected="0">
            <x v="2"/>
          </reference>
        </references>
      </pivotArea>
    </format>
    <format dxfId="177">
      <pivotArea dataOnly="0" labelOnly="1" fieldPosition="0">
        <references count="2">
          <reference field="0" count="0"/>
          <reference field="3" count="1" selected="0">
            <x v="3"/>
          </reference>
        </references>
      </pivotArea>
    </format>
    <format dxfId="176">
      <pivotArea dataOnly="0" labelOnly="1" fieldPosition="0">
        <references count="2">
          <reference field="0" count="0"/>
          <reference field="3" count="1" selected="0">
            <x v="5"/>
          </reference>
        </references>
      </pivotArea>
    </format>
    <format dxfId="175">
      <pivotArea dataOnly="0" labelOnly="1" fieldPosition="0">
        <references count="2">
          <reference field="0" count="0"/>
          <reference field="3" count="1" selected="0">
            <x v="0"/>
          </reference>
        </references>
      </pivotArea>
    </format>
    <format dxfId="174">
      <pivotArea dataOnly="0" labelOnly="1" fieldPosition="0">
        <references count="3">
          <reference field="0" count="1" selected="0">
            <x v="1"/>
          </reference>
          <reference field="1" count="1">
            <x v="2"/>
          </reference>
          <reference field="3" count="1" selected="0">
            <x v="3"/>
          </reference>
        </references>
      </pivotArea>
    </format>
    <format dxfId="173">
      <pivotArea dataOnly="0" labelOnly="1" fieldPosition="0">
        <references count="3">
          <reference field="0" count="1" selected="0">
            <x v="0"/>
          </reference>
          <reference field="1" count="2">
            <x v="0"/>
            <x v="1"/>
          </reference>
          <reference field="3" count="1" selected="0">
            <x v="3"/>
          </reference>
        </references>
      </pivotArea>
    </format>
    <format dxfId="172">
      <pivotArea dataOnly="0" labelOnly="1" fieldPosition="0">
        <references count="3">
          <reference field="0" count="1" selected="0">
            <x v="1"/>
          </reference>
          <reference field="1" count="1">
            <x v="2"/>
          </reference>
          <reference field="3" count="1" selected="0">
            <x v="5"/>
          </reference>
        </references>
      </pivotArea>
    </format>
    <format dxfId="171">
      <pivotArea dataOnly="0" labelOnly="1" fieldPosition="0">
        <references count="3">
          <reference field="0" count="1" selected="0">
            <x v="0"/>
          </reference>
          <reference field="1" count="2">
            <x v="0"/>
            <x v="1"/>
          </reference>
          <reference field="3" count="1" selected="0">
            <x v="5"/>
          </reference>
        </references>
      </pivotArea>
    </format>
    <format dxfId="170">
      <pivotArea dataOnly="0" labelOnly="1" fieldPosition="0">
        <references count="3">
          <reference field="0" count="1" selected="0">
            <x v="1"/>
          </reference>
          <reference field="1" count="1">
            <x v="2"/>
          </reference>
          <reference field="3" count="1" selected="0">
            <x v="0"/>
          </reference>
        </references>
      </pivotArea>
    </format>
    <format dxfId="169">
      <pivotArea dataOnly="0" labelOnly="1" fieldPosition="0">
        <references count="3">
          <reference field="0" count="1" selected="0">
            <x v="0"/>
          </reference>
          <reference field="1" count="2">
            <x v="0"/>
            <x v="1"/>
          </reference>
          <reference field="3" count="1" selected="0">
            <x v="0"/>
          </reference>
        </references>
      </pivotArea>
    </format>
    <format dxfId="168">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167">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166">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165">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164">
      <pivotArea dataOnly="0" labelOnly="1" fieldPosition="0">
        <references count="3">
          <reference field="0" count="1" selected="0">
            <x v="1"/>
          </reference>
          <reference field="1" count="1">
            <x v="2"/>
          </reference>
          <reference field="3" count="1" selected="0">
            <x v="3"/>
          </reference>
        </references>
      </pivotArea>
    </format>
    <format dxfId="163">
      <pivotArea dataOnly="0" labelOnly="1" fieldPosition="0">
        <references count="3">
          <reference field="0" count="1" selected="0">
            <x v="0"/>
          </reference>
          <reference field="1" count="2">
            <x v="0"/>
            <x v="1"/>
          </reference>
          <reference field="3" count="1" selected="0">
            <x v="3"/>
          </reference>
        </references>
      </pivotArea>
    </format>
    <format dxfId="162">
      <pivotArea dataOnly="0" labelOnly="1" fieldPosition="0">
        <references count="3">
          <reference field="0" count="1" selected="0">
            <x v="1"/>
          </reference>
          <reference field="1" count="1">
            <x v="2"/>
          </reference>
          <reference field="3" count="1" selected="0">
            <x v="5"/>
          </reference>
        </references>
      </pivotArea>
    </format>
    <format dxfId="161">
      <pivotArea dataOnly="0" labelOnly="1" fieldPosition="0">
        <references count="3">
          <reference field="0" count="1" selected="0">
            <x v="0"/>
          </reference>
          <reference field="1" count="2">
            <x v="0"/>
            <x v="1"/>
          </reference>
          <reference field="3" count="1" selected="0">
            <x v="5"/>
          </reference>
        </references>
      </pivotArea>
    </format>
    <format dxfId="160">
      <pivotArea dataOnly="0" labelOnly="1" fieldPosition="0">
        <references count="3">
          <reference field="0" count="1" selected="0">
            <x v="1"/>
          </reference>
          <reference field="1" count="1">
            <x v="2"/>
          </reference>
          <reference field="3" count="1" selected="0">
            <x v="0"/>
          </reference>
        </references>
      </pivotArea>
    </format>
    <format dxfId="159">
      <pivotArea dataOnly="0" labelOnly="1" fieldPosition="0">
        <references count="3">
          <reference field="0" count="1" selected="0">
            <x v="0"/>
          </reference>
          <reference field="1" count="2">
            <x v="0"/>
            <x v="1"/>
          </reference>
          <reference field="3" count="1" selected="0">
            <x v="0"/>
          </reference>
        </references>
      </pivotArea>
    </format>
    <format dxfId="158">
      <pivotArea outline="0" collapsedLevelsAreSubtotals="1" fieldPosition="0"/>
    </format>
    <format dxfId="157">
      <pivotArea dataOnly="0" labelOnly="1" fieldPosition="0">
        <references count="3">
          <reference field="0" count="1" selected="0">
            <x v="1"/>
          </reference>
          <reference field="1" count="1">
            <x v="2"/>
          </reference>
          <reference field="3" count="1" selected="0">
            <x v="2"/>
          </reference>
        </references>
      </pivotArea>
    </format>
    <format dxfId="156">
      <pivotArea dataOnly="0" labelOnly="1" fieldPosition="0">
        <references count="3">
          <reference field="0" count="1" selected="0">
            <x v="0"/>
          </reference>
          <reference field="1" count="2">
            <x v="0"/>
            <x v="1"/>
          </reference>
          <reference field="3" count="1" selected="0">
            <x v="2"/>
          </reference>
        </references>
      </pivotArea>
    </format>
    <format dxfId="155">
      <pivotArea dataOnly="0" labelOnly="1" fieldPosition="0">
        <references count="3">
          <reference field="0" count="1" selected="0">
            <x v="0"/>
          </reference>
          <reference field="1" count="2">
            <x v="0"/>
            <x v="1"/>
          </reference>
          <reference field="3" count="1" selected="0">
            <x v="2"/>
          </reference>
        </references>
      </pivotArea>
    </format>
    <format dxfId="154">
      <pivotArea dataOnly="0" labelOnly="1" fieldPosition="0">
        <references count="3">
          <reference field="0" count="1" selected="0">
            <x v="1"/>
          </reference>
          <reference field="1" count="1">
            <x v="2"/>
          </reference>
          <reference field="3" count="1" selected="0">
            <x v="2"/>
          </reference>
        </references>
      </pivotArea>
    </format>
    <format dxfId="153">
      <pivotArea dataOnly="0" labelOnly="1" offset="IV2" fieldPosition="0">
        <references count="3">
          <reference field="0" count="1" selected="0">
            <x v="0"/>
          </reference>
          <reference field="1" count="1">
            <x v="0"/>
          </reference>
          <reference field="3" count="1" selected="0">
            <x v="2"/>
          </reference>
        </references>
      </pivotArea>
    </format>
    <format dxfId="152">
      <pivotArea dataOnly="0" labelOnly="1" offset="IV3" fieldPosition="0">
        <references count="3">
          <reference field="0" count="1" selected="0">
            <x v="0"/>
          </reference>
          <reference field="1" count="1">
            <x v="0"/>
          </reference>
          <reference field="3" count="1" selected="0">
            <x v="2"/>
          </reference>
        </references>
      </pivotArea>
    </format>
    <format dxfId="151">
      <pivotArea dataOnly="0" labelOnly="1" offset="IV1" fieldPosition="0">
        <references count="3">
          <reference field="0" count="1" selected="0">
            <x v="0"/>
          </reference>
          <reference field="1" count="1">
            <x v="0"/>
          </reference>
          <reference field="3" count="1" selected="0">
            <x v="2"/>
          </reference>
        </references>
      </pivotArea>
    </format>
    <format dxfId="150">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149">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148">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147">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146">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145">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144">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143">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142">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141">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140">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139">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138">
      <pivotArea dataOnly="0" labelOnly="1" fieldPosition="0">
        <references count="1">
          <reference field="3" count="0"/>
        </references>
      </pivotArea>
    </format>
    <format dxfId="137">
      <pivotArea dataOnly="0" labelOnly="1" fieldPosition="0">
        <references count="2">
          <reference field="0" count="0"/>
          <reference field="3" count="1" selected="0">
            <x v="2"/>
          </reference>
        </references>
      </pivotArea>
    </format>
    <format dxfId="136">
      <pivotArea dataOnly="0" labelOnly="1" fieldPosition="0">
        <references count="2">
          <reference field="0" count="0"/>
          <reference field="3" count="1" selected="0">
            <x v="3"/>
          </reference>
        </references>
      </pivotArea>
    </format>
    <format dxfId="135">
      <pivotArea dataOnly="0" labelOnly="1" fieldPosition="0">
        <references count="2">
          <reference field="0" count="0"/>
          <reference field="3" count="1" selected="0">
            <x v="5"/>
          </reference>
        </references>
      </pivotArea>
    </format>
    <format dxfId="134">
      <pivotArea dataOnly="0" labelOnly="1" fieldPosition="0">
        <references count="2">
          <reference field="0" count="0"/>
          <reference field="3" count="1" selected="0">
            <x v="0"/>
          </reference>
        </references>
      </pivotArea>
    </format>
    <format dxfId="133">
      <pivotArea dataOnly="0" labelOnly="1" fieldPosition="0">
        <references count="3">
          <reference field="0" count="1" selected="0">
            <x v="1"/>
          </reference>
          <reference field="1" count="1">
            <x v="2"/>
          </reference>
          <reference field="3" count="1" selected="0">
            <x v="2"/>
          </reference>
        </references>
      </pivotArea>
    </format>
    <format dxfId="132">
      <pivotArea dataOnly="0" labelOnly="1" fieldPosition="0">
        <references count="3">
          <reference field="0" count="1" selected="0">
            <x v="0"/>
          </reference>
          <reference field="1" count="2">
            <x v="0"/>
            <x v="1"/>
          </reference>
          <reference field="3" count="1" selected="0">
            <x v="2"/>
          </reference>
        </references>
      </pivotArea>
    </format>
    <format dxfId="131">
      <pivotArea dataOnly="0" labelOnly="1" fieldPosition="0">
        <references count="3">
          <reference field="0" count="1" selected="0">
            <x v="1"/>
          </reference>
          <reference field="1" count="1">
            <x v="2"/>
          </reference>
          <reference field="3" count="1" selected="0">
            <x v="3"/>
          </reference>
        </references>
      </pivotArea>
    </format>
    <format dxfId="130">
      <pivotArea dataOnly="0" labelOnly="1" fieldPosition="0">
        <references count="3">
          <reference field="0" count="1" selected="0">
            <x v="0"/>
          </reference>
          <reference field="1" count="2">
            <x v="0"/>
            <x v="1"/>
          </reference>
          <reference field="3" count="1" selected="0">
            <x v="3"/>
          </reference>
        </references>
      </pivotArea>
    </format>
    <format dxfId="129">
      <pivotArea dataOnly="0" labelOnly="1" fieldPosition="0">
        <references count="3">
          <reference field="0" count="1" selected="0">
            <x v="1"/>
          </reference>
          <reference field="1" count="1">
            <x v="2"/>
          </reference>
          <reference field="3" count="1" selected="0">
            <x v="5"/>
          </reference>
        </references>
      </pivotArea>
    </format>
    <format dxfId="128">
      <pivotArea dataOnly="0" labelOnly="1" fieldPosition="0">
        <references count="3">
          <reference field="0" count="1" selected="0">
            <x v="0"/>
          </reference>
          <reference field="1" count="2">
            <x v="0"/>
            <x v="1"/>
          </reference>
          <reference field="3" count="1" selected="0">
            <x v="5"/>
          </reference>
        </references>
      </pivotArea>
    </format>
    <format dxfId="127">
      <pivotArea dataOnly="0" labelOnly="1" fieldPosition="0">
        <references count="3">
          <reference field="0" count="1" selected="0">
            <x v="1"/>
          </reference>
          <reference field="1" count="1">
            <x v="2"/>
          </reference>
          <reference field="3" count="1" selected="0">
            <x v="0"/>
          </reference>
        </references>
      </pivotArea>
    </format>
    <format dxfId="126">
      <pivotArea dataOnly="0" labelOnly="1" fieldPosition="0">
        <references count="3">
          <reference field="0" count="1" selected="0">
            <x v="0"/>
          </reference>
          <reference field="1" count="2">
            <x v="0"/>
            <x v="1"/>
          </reference>
          <reference field="3" count="1" selected="0">
            <x v="0"/>
          </reference>
        </references>
      </pivotArea>
    </format>
    <format dxfId="125">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124">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123">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122">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121">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120">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119">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118">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117">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116">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115">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114">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113">
      <pivotArea dataOnly="0" labelOnly="1" outline="0" fieldPosition="0">
        <references count="2">
          <reference field="4294967294" count="4">
            <x v="0"/>
            <x v="1"/>
            <x v="2"/>
            <x v="3"/>
          </reference>
          <reference field="5" count="1" selected="0">
            <x v="2"/>
          </reference>
        </references>
      </pivotArea>
    </format>
    <format dxfId="112">
      <pivotArea dataOnly="0" labelOnly="1" outline="0" fieldPosition="0">
        <references count="2">
          <reference field="4294967294" count="4">
            <x v="0"/>
            <x v="1"/>
            <x v="2"/>
            <x v="3"/>
          </reference>
          <reference field="5" count="1" selected="0">
            <x v="3"/>
          </reference>
        </references>
      </pivotArea>
    </format>
    <format dxfId="111">
      <pivotArea outline="0" collapsedLevelsAreSubtotals="1" fieldPosition="0"/>
    </format>
    <format dxfId="110">
      <pivotArea field="3" type="button" dataOnly="0" labelOnly="1" outline="0" axis="axisRow" fieldPosition="0"/>
    </format>
    <format dxfId="109">
      <pivotArea field="0" type="button" dataOnly="0" labelOnly="1" outline="0" axis="axisRow" fieldPosition="1"/>
    </format>
    <format dxfId="108">
      <pivotArea field="1" type="button" dataOnly="0" labelOnly="1" outline="0" axis="axisRow" fieldPosition="2"/>
    </format>
    <format dxfId="107">
      <pivotArea field="2" type="button" dataOnly="0" labelOnly="1" outline="0" axis="axisRow" fieldPosition="3"/>
    </format>
    <format dxfId="106">
      <pivotArea dataOnly="0" labelOnly="1" fieldPosition="0">
        <references count="1">
          <reference field="3" count="0"/>
        </references>
      </pivotArea>
    </format>
    <format dxfId="105">
      <pivotArea dataOnly="0" labelOnly="1" fieldPosition="0">
        <references count="2">
          <reference field="0" count="0"/>
          <reference field="3" count="1" selected="0">
            <x v="2"/>
          </reference>
        </references>
      </pivotArea>
    </format>
    <format dxfId="104">
      <pivotArea dataOnly="0" labelOnly="1" fieldPosition="0">
        <references count="2">
          <reference field="0" count="0"/>
          <reference field="3" count="1" selected="0">
            <x v="3"/>
          </reference>
        </references>
      </pivotArea>
    </format>
    <format dxfId="103">
      <pivotArea dataOnly="0" labelOnly="1" fieldPosition="0">
        <references count="2">
          <reference field="0" count="0"/>
          <reference field="3" count="1" selected="0">
            <x v="5"/>
          </reference>
        </references>
      </pivotArea>
    </format>
    <format dxfId="102">
      <pivotArea dataOnly="0" labelOnly="1" fieldPosition="0">
        <references count="2">
          <reference field="0" count="0"/>
          <reference field="3" count="1" selected="0">
            <x v="0"/>
          </reference>
        </references>
      </pivotArea>
    </format>
    <format dxfId="101">
      <pivotArea dataOnly="0" labelOnly="1" fieldPosition="0">
        <references count="3">
          <reference field="0" count="1" selected="0">
            <x v="1"/>
          </reference>
          <reference field="1" count="1">
            <x v="2"/>
          </reference>
          <reference field="3" count="1" selected="0">
            <x v="2"/>
          </reference>
        </references>
      </pivotArea>
    </format>
    <format dxfId="100">
      <pivotArea dataOnly="0" labelOnly="1" fieldPosition="0">
        <references count="3">
          <reference field="0" count="1" selected="0">
            <x v="0"/>
          </reference>
          <reference field="1" count="2">
            <x v="0"/>
            <x v="1"/>
          </reference>
          <reference field="3" count="1" selected="0">
            <x v="2"/>
          </reference>
        </references>
      </pivotArea>
    </format>
    <format dxfId="99">
      <pivotArea dataOnly="0" labelOnly="1" fieldPosition="0">
        <references count="3">
          <reference field="0" count="1" selected="0">
            <x v="1"/>
          </reference>
          <reference field="1" count="1">
            <x v="2"/>
          </reference>
          <reference field="3" count="1" selected="0">
            <x v="3"/>
          </reference>
        </references>
      </pivotArea>
    </format>
    <format dxfId="98">
      <pivotArea dataOnly="0" labelOnly="1" fieldPosition="0">
        <references count="3">
          <reference field="0" count="1" selected="0">
            <x v="0"/>
          </reference>
          <reference field="1" count="2">
            <x v="0"/>
            <x v="1"/>
          </reference>
          <reference field="3" count="1" selected="0">
            <x v="3"/>
          </reference>
        </references>
      </pivotArea>
    </format>
    <format dxfId="97">
      <pivotArea dataOnly="0" labelOnly="1" fieldPosition="0">
        <references count="3">
          <reference field="0" count="1" selected="0">
            <x v="1"/>
          </reference>
          <reference field="1" count="1">
            <x v="2"/>
          </reference>
          <reference field="3" count="1" selected="0">
            <x v="5"/>
          </reference>
        </references>
      </pivotArea>
    </format>
    <format dxfId="96">
      <pivotArea dataOnly="0" labelOnly="1" fieldPosition="0">
        <references count="3">
          <reference field="0" count="1" selected="0">
            <x v="0"/>
          </reference>
          <reference field="1" count="2">
            <x v="0"/>
            <x v="1"/>
          </reference>
          <reference field="3" count="1" selected="0">
            <x v="5"/>
          </reference>
        </references>
      </pivotArea>
    </format>
    <format dxfId="95">
      <pivotArea dataOnly="0" labelOnly="1" fieldPosition="0">
        <references count="3">
          <reference field="0" count="1" selected="0">
            <x v="1"/>
          </reference>
          <reference field="1" count="1">
            <x v="2"/>
          </reference>
          <reference field="3" count="1" selected="0">
            <x v="0"/>
          </reference>
        </references>
      </pivotArea>
    </format>
    <format dxfId="94">
      <pivotArea dataOnly="0" labelOnly="1" fieldPosition="0">
        <references count="3">
          <reference field="0" count="1" selected="0">
            <x v="0"/>
          </reference>
          <reference field="1" count="2">
            <x v="0"/>
            <x v="1"/>
          </reference>
          <reference field="3" count="1" selected="0">
            <x v="0"/>
          </reference>
        </references>
      </pivotArea>
    </format>
    <format dxfId="93">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92">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91">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90">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89">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88">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87">
      <pivotArea dataOnly="0" labelOnly="1" fieldPosition="0">
        <references count="4">
          <reference field="0" count="1" selected="0">
            <x v="1"/>
          </reference>
          <reference field="1" count="1" selected="0">
            <x v="2"/>
          </reference>
          <reference field="2" count="1">
            <x v="2"/>
          </reference>
          <reference field="3" count="1" selected="0">
            <x v="5"/>
          </reference>
        </references>
      </pivotArea>
    </format>
    <format dxfId="86">
      <pivotArea dataOnly="0" labelOnly="1" fieldPosition="0">
        <references count="4">
          <reference field="0" count="1" selected="0">
            <x v="0"/>
          </reference>
          <reference field="1" count="1" selected="0">
            <x v="0"/>
          </reference>
          <reference field="2" count="5">
            <x v="0"/>
            <x v="1"/>
            <x v="3"/>
            <x v="4"/>
            <x v="6"/>
          </reference>
          <reference field="3" count="1" selected="0">
            <x v="5"/>
          </reference>
        </references>
      </pivotArea>
    </format>
    <format dxfId="85">
      <pivotArea dataOnly="0" labelOnly="1" fieldPosition="0">
        <references count="4">
          <reference field="0" count="1" selected="0">
            <x v="0"/>
          </reference>
          <reference field="1" count="1" selected="0">
            <x v="1"/>
          </reference>
          <reference field="2" count="1">
            <x v="5"/>
          </reference>
          <reference field="3" count="1" selected="0">
            <x v="5"/>
          </reference>
        </references>
      </pivotArea>
    </format>
    <format dxfId="84">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83">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82">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81">
      <pivotArea dataOnly="0" labelOnly="1" outline="0" fieldPosition="0">
        <references count="2">
          <reference field="4294967294" count="4">
            <x v="0"/>
            <x v="1"/>
            <x v="2"/>
            <x v="3"/>
          </reference>
          <reference field="5" count="1" selected="0">
            <x v="2"/>
          </reference>
        </references>
      </pivotArea>
    </format>
    <format dxfId="80">
      <pivotArea dataOnly="0" labelOnly="1" outline="0" fieldPosition="0">
        <references count="2">
          <reference field="4294967294" count="4">
            <x v="0"/>
            <x v="1"/>
            <x v="2"/>
            <x v="3"/>
          </reference>
          <reference field="5" count="1" selected="0">
            <x v="3"/>
          </reference>
        </references>
      </pivotArea>
    </format>
    <format dxfId="79">
      <pivotArea outline="0" collapsedLevelsAreSubtotals="1" fieldPosition="0"/>
    </format>
    <format dxfId="78">
      <pivotArea field="3" type="button" dataOnly="0" labelOnly="1" outline="0" axis="axisRow" fieldPosition="0"/>
    </format>
    <format dxfId="77">
      <pivotArea field="0" type="button" dataOnly="0" labelOnly="1" outline="0" axis="axisRow" fieldPosition="1"/>
    </format>
    <format dxfId="76">
      <pivotArea field="1" type="button" dataOnly="0" labelOnly="1" outline="0" axis="axisRow" fieldPosition="2"/>
    </format>
    <format dxfId="75">
      <pivotArea field="2" type="button" dataOnly="0" labelOnly="1" outline="0" axis="axisRow" fieldPosition="3"/>
    </format>
    <format dxfId="74">
      <pivotArea dataOnly="0" labelOnly="1" fieldPosition="0">
        <references count="1">
          <reference field="3" count="0"/>
        </references>
      </pivotArea>
    </format>
    <format dxfId="73">
      <pivotArea dataOnly="0" labelOnly="1" fieldPosition="0">
        <references count="2">
          <reference field="0" count="0"/>
          <reference field="3" count="1" selected="0">
            <x v="1"/>
          </reference>
        </references>
      </pivotArea>
    </format>
    <format dxfId="72">
      <pivotArea dataOnly="0" labelOnly="1" fieldPosition="0">
        <references count="2">
          <reference field="0" count="0"/>
          <reference field="3" count="1" selected="0">
            <x v="2"/>
          </reference>
        </references>
      </pivotArea>
    </format>
    <format dxfId="71">
      <pivotArea dataOnly="0" labelOnly="1" fieldPosition="0">
        <references count="2">
          <reference field="0" count="0"/>
          <reference field="3" count="1" selected="0">
            <x v="4"/>
          </reference>
        </references>
      </pivotArea>
    </format>
    <format dxfId="70">
      <pivotArea dataOnly="0" labelOnly="1" fieldPosition="0">
        <references count="2">
          <reference field="0" count="0"/>
          <reference field="3" count="1" selected="0">
            <x v="6"/>
          </reference>
        </references>
      </pivotArea>
    </format>
    <format dxfId="69">
      <pivotArea dataOnly="0" labelOnly="1" fieldPosition="0">
        <references count="3">
          <reference field="0" count="1" selected="0">
            <x v="0"/>
          </reference>
          <reference field="1" count="2">
            <x v="0"/>
            <x v="1"/>
          </reference>
          <reference field="3" count="1" selected="0">
            <x v="1"/>
          </reference>
        </references>
      </pivotArea>
    </format>
    <format dxfId="68">
      <pivotArea dataOnly="0" labelOnly="1" fieldPosition="0">
        <references count="3">
          <reference field="0" count="1" selected="0">
            <x v="1"/>
          </reference>
          <reference field="1" count="1">
            <x v="2"/>
          </reference>
          <reference field="3" count="1" selected="0">
            <x v="1"/>
          </reference>
        </references>
      </pivotArea>
    </format>
    <format dxfId="67">
      <pivotArea dataOnly="0" labelOnly="1" fieldPosition="0">
        <references count="3">
          <reference field="0" count="1" selected="0">
            <x v="0"/>
          </reference>
          <reference field="1" count="2">
            <x v="0"/>
            <x v="1"/>
          </reference>
          <reference field="3" count="1" selected="0">
            <x v="2"/>
          </reference>
        </references>
      </pivotArea>
    </format>
    <format dxfId="66">
      <pivotArea dataOnly="0" labelOnly="1" fieldPosition="0">
        <references count="3">
          <reference field="0" count="1" selected="0">
            <x v="1"/>
          </reference>
          <reference field="1" count="1">
            <x v="2"/>
          </reference>
          <reference field="3" count="1" selected="0">
            <x v="2"/>
          </reference>
        </references>
      </pivotArea>
    </format>
    <format dxfId="65">
      <pivotArea dataOnly="0" labelOnly="1" fieldPosition="0">
        <references count="3">
          <reference field="0" count="1" selected="0">
            <x v="0"/>
          </reference>
          <reference field="1" count="2">
            <x v="0"/>
            <x v="1"/>
          </reference>
          <reference field="3" count="1" selected="0">
            <x v="4"/>
          </reference>
        </references>
      </pivotArea>
    </format>
    <format dxfId="64">
      <pivotArea dataOnly="0" labelOnly="1" fieldPosition="0">
        <references count="3">
          <reference field="0" count="1" selected="0">
            <x v="1"/>
          </reference>
          <reference field="1" count="1">
            <x v="2"/>
          </reference>
          <reference field="3" count="1" selected="0">
            <x v="4"/>
          </reference>
        </references>
      </pivotArea>
    </format>
    <format dxfId="63">
      <pivotArea dataOnly="0" labelOnly="1" fieldPosition="0">
        <references count="3">
          <reference field="0" count="1" selected="0">
            <x v="0"/>
          </reference>
          <reference field="1" count="2">
            <x v="0"/>
            <x v="1"/>
          </reference>
          <reference field="3" count="1" selected="0">
            <x v="6"/>
          </reference>
        </references>
      </pivotArea>
    </format>
    <format dxfId="62">
      <pivotArea dataOnly="0" labelOnly="1" fieldPosition="0">
        <references count="3">
          <reference field="0" count="1" selected="0">
            <x v="1"/>
          </reference>
          <reference field="1" count="1">
            <x v="2"/>
          </reference>
          <reference field="3" count="1" selected="0">
            <x v="6"/>
          </reference>
        </references>
      </pivotArea>
    </format>
    <format dxfId="61">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60">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59">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58">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57">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56">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55">
      <pivotArea dataOnly="0" labelOnly="1" fieldPosition="0">
        <references count="4">
          <reference field="0" count="1" selected="0">
            <x v="0"/>
          </reference>
          <reference field="1" count="1" selected="0">
            <x v="0"/>
          </reference>
          <reference field="2" count="5">
            <x v="0"/>
            <x v="1"/>
            <x v="3"/>
            <x v="4"/>
            <x v="6"/>
          </reference>
          <reference field="3" count="1" selected="0">
            <x v="4"/>
          </reference>
        </references>
      </pivotArea>
    </format>
    <format dxfId="54">
      <pivotArea dataOnly="0" labelOnly="1" fieldPosition="0">
        <references count="4">
          <reference field="0" count="1" selected="0">
            <x v="0"/>
          </reference>
          <reference field="1" count="1" selected="0">
            <x v="1"/>
          </reference>
          <reference field="2" count="1">
            <x v="5"/>
          </reference>
          <reference field="3" count="1" selected="0">
            <x v="4"/>
          </reference>
        </references>
      </pivotArea>
    </format>
    <format dxfId="53">
      <pivotArea dataOnly="0" labelOnly="1" fieldPosition="0">
        <references count="4">
          <reference field="0" count="1" selected="0">
            <x v="1"/>
          </reference>
          <reference field="1" count="1" selected="0">
            <x v="2"/>
          </reference>
          <reference field="2" count="1">
            <x v="2"/>
          </reference>
          <reference field="3" count="1" selected="0">
            <x v="4"/>
          </reference>
        </references>
      </pivotArea>
    </format>
    <format dxfId="52">
      <pivotArea dataOnly="0" labelOnly="1" fieldPosition="0">
        <references count="4">
          <reference field="0" count="1" selected="0">
            <x v="0"/>
          </reference>
          <reference field="1" count="1" selected="0">
            <x v="0"/>
          </reference>
          <reference field="2" count="5">
            <x v="0"/>
            <x v="1"/>
            <x v="3"/>
            <x v="4"/>
            <x v="6"/>
          </reference>
          <reference field="3" count="1" selected="0">
            <x v="6"/>
          </reference>
        </references>
      </pivotArea>
    </format>
    <format dxfId="51">
      <pivotArea dataOnly="0" labelOnly="1" fieldPosition="0">
        <references count="4">
          <reference field="0" count="1" selected="0">
            <x v="0"/>
          </reference>
          <reference field="1" count="1" selected="0">
            <x v="1"/>
          </reference>
          <reference field="2" count="1">
            <x v="5"/>
          </reference>
          <reference field="3" count="1" selected="0">
            <x v="6"/>
          </reference>
        </references>
      </pivotArea>
    </format>
    <format dxfId="50">
      <pivotArea dataOnly="0" labelOnly="1" fieldPosition="0">
        <references count="4">
          <reference field="0" count="1" selected="0">
            <x v="1"/>
          </reference>
          <reference field="1" count="1" selected="0">
            <x v="2"/>
          </reference>
          <reference field="2" count="1">
            <x v="2"/>
          </reference>
          <reference field="3" count="1" selected="0">
            <x v="6"/>
          </reference>
        </references>
      </pivotArea>
    </format>
    <format dxfId="49">
      <pivotArea dataOnly="0" labelOnly="1" outline="0" fieldPosition="0">
        <references count="2">
          <reference field="4294967294" count="4">
            <x v="0"/>
            <x v="1"/>
            <x v="2"/>
            <x v="3"/>
          </reference>
          <reference field="5" count="1" selected="0">
            <x v="2"/>
          </reference>
        </references>
      </pivotArea>
    </format>
    <format dxfId="48">
      <pivotArea dataOnly="0" labelOnly="1" outline="0" fieldPosition="0">
        <references count="2">
          <reference field="4294967294" count="4">
            <x v="0"/>
            <x v="1"/>
            <x v="2"/>
            <x v="3"/>
          </reference>
          <reference field="5" count="1" selected="0">
            <x v="3"/>
          </reference>
        </references>
      </pivotArea>
    </format>
    <format dxfId="47">
      <pivotArea outline="0" collapsedLevelsAreSubtotals="1" fieldPosition="0">
        <references count="2">
          <reference field="4294967294" count="4" selected="0">
            <x v="0"/>
            <x v="1"/>
            <x v="2"/>
            <x v="3"/>
          </reference>
          <reference field="5" count="1" selected="0">
            <x v="2"/>
          </reference>
        </references>
      </pivotArea>
    </format>
  </formats>
  <pivotTableStyleInfo name="PivotStyleMedium10" showRowHeaders="1" showColHeaders="1" showRowStripes="0" showColStripes="0" showLastColumn="1"/>
</pivotTableDefinition>
</file>

<file path=xl/pivotTables/pivotTable1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5" indent="0" outline="1" outlineData="1" multipleFieldFilters="0" chartFormat="2">
  <location ref="B7:F35" firstHeaderRow="1" firstDataRow="1" firstDataCol="4"/>
  <pivotFields count="6">
    <pivotField axis="axisRow" numFmtId="171" outline="0" showAll="0" defaultSubtotal="0">
      <items count="5">
        <item x="1"/>
        <item x="0"/>
        <item m="1" x="4"/>
        <item m="1" x="2"/>
        <item m="1" x="3"/>
      </items>
    </pivotField>
    <pivotField axis="axisRow" numFmtId="171" outline="0" showAll="0" defaultSubtotal="0">
      <items count="20">
        <item x="0"/>
        <item x="1"/>
        <item m="1" x="4"/>
        <item m="1" x="14"/>
        <item m="1" x="7"/>
        <item m="1" x="10"/>
        <item m="1" x="6"/>
        <item m="1" x="13"/>
        <item m="1" x="8"/>
        <item m="1" x="12"/>
        <item m="1" x="3"/>
        <item m="1" x="18"/>
        <item m="1" x="17"/>
        <item m="1" x="19"/>
        <item m="1" x="9"/>
        <item m="1" x="5"/>
        <item m="1" x="11"/>
        <item m="1" x="16"/>
        <item m="1" x="15"/>
        <item x="2"/>
      </items>
    </pivotField>
    <pivotField numFmtId="171" showAll="0"/>
    <pivotField axis="axisRow" numFmtId="171" outline="0" showAll="0" defaultSubtotal="0">
      <items count="31">
        <item m="1" x="10"/>
        <item m="1" x="21"/>
        <item x="5"/>
        <item m="1" x="22"/>
        <item m="1" x="19"/>
        <item m="1" x="18"/>
        <item m="1" x="17"/>
        <item m="1" x="20"/>
        <item m="1" x="13"/>
        <item m="1" x="14"/>
        <item m="1" x="7"/>
        <item m="1" x="11"/>
        <item m="1" x="26"/>
        <item m="1" x="25"/>
        <item m="1" x="16"/>
        <item m="1" x="27"/>
        <item m="1" x="23"/>
        <item m="1" x="8"/>
        <item m="1" x="24"/>
        <item m="1" x="28"/>
        <item m="1" x="29"/>
        <item m="1" x="9"/>
        <item m="1" x="30"/>
        <item m="1" x="15"/>
        <item m="1" x="12"/>
        <item x="0"/>
        <item x="1"/>
        <item x="2"/>
        <item x="3"/>
        <item x="6"/>
        <item x="4"/>
      </items>
    </pivotField>
    <pivotField axis="axisRow" numFmtId="171" outline="0" showAll="0" defaultSubtotal="0">
      <items count="5">
        <item n="BP" x="3"/>
        <item x="0"/>
        <item n="KP" x="2"/>
        <item n="IT" x="1"/>
        <item m="1" x="4"/>
      </items>
    </pivotField>
    <pivotField dataField="1" numFmtId="171" showAll="0"/>
  </pivotFields>
  <rowFields count="4">
    <field x="0"/>
    <field x="1"/>
    <field x="3"/>
    <field x="4"/>
  </rowFields>
  <rowItems count="28">
    <i>
      <x/>
      <x v="19"/>
      <x v="29"/>
      <x/>
    </i>
    <i r="3">
      <x v="1"/>
    </i>
    <i r="3">
      <x v="2"/>
    </i>
    <i r="3">
      <x v="3"/>
    </i>
    <i>
      <x v="1"/>
      <x/>
      <x v="25"/>
      <x/>
    </i>
    <i r="3">
      <x v="1"/>
    </i>
    <i r="3">
      <x v="2"/>
    </i>
    <i r="3">
      <x v="3"/>
    </i>
    <i r="2">
      <x v="26"/>
      <x/>
    </i>
    <i r="3">
      <x v="1"/>
    </i>
    <i r="3">
      <x v="2"/>
    </i>
    <i r="3">
      <x v="3"/>
    </i>
    <i r="2">
      <x v="27"/>
      <x/>
    </i>
    <i r="3">
      <x v="1"/>
    </i>
    <i r="3">
      <x v="2"/>
    </i>
    <i r="3">
      <x v="3"/>
    </i>
    <i r="2">
      <x v="28"/>
      <x/>
    </i>
    <i r="3">
      <x v="1"/>
    </i>
    <i r="3">
      <x v="2"/>
    </i>
    <i r="3">
      <x v="3"/>
    </i>
    <i r="2">
      <x v="30"/>
      <x/>
    </i>
    <i r="3">
      <x v="1"/>
    </i>
    <i r="3">
      <x v="2"/>
    </i>
    <i r="3">
      <x v="3"/>
    </i>
    <i r="1">
      <x v="1"/>
      <x v="2"/>
      <x/>
    </i>
    <i r="3">
      <x v="1"/>
    </i>
    <i r="3">
      <x v="2"/>
    </i>
    <i r="3">
      <x v="3"/>
    </i>
  </rowItems>
  <colItems count="1">
    <i/>
  </colItems>
  <dataFields count="1">
    <dataField name="Attrition rate" fld="5" baseField="0" baseItem="0" numFmtId="9"/>
  </dataFields>
  <formats count="25">
    <format dxfId="46">
      <pivotArea type="all" dataOnly="0" outline="0" fieldPosition="0"/>
    </format>
    <format dxfId="45">
      <pivotArea outline="0" collapsedLevelsAreSubtotals="1" fieldPosition="0"/>
    </format>
    <format dxfId="44">
      <pivotArea dataOnly="0" labelOnly="1" outline="0" axis="axisValues" fieldPosition="0"/>
    </format>
    <format dxfId="43">
      <pivotArea dataOnly="0" labelOnly="1" fieldPosition="0">
        <references count="1">
          <reference field="4" count="0"/>
        </references>
      </pivotArea>
    </format>
    <format dxfId="42">
      <pivotArea dataOnly="0" labelOnly="1" fieldPosition="0">
        <references count="2">
          <reference field="0" count="0"/>
          <reference field="4" count="1" selected="0">
            <x v="0"/>
          </reference>
        </references>
      </pivotArea>
    </format>
    <format dxfId="41">
      <pivotArea dataOnly="0" labelOnly="1" fieldPosition="0">
        <references count="2">
          <reference field="0" count="0"/>
          <reference field="4" count="1" selected="0">
            <x v="1"/>
          </reference>
        </references>
      </pivotArea>
    </format>
    <format dxfId="40">
      <pivotArea dataOnly="0" labelOnly="1" fieldPosition="0">
        <references count="2">
          <reference field="0" count="0"/>
          <reference field="4" count="1" selected="0">
            <x v="2"/>
          </reference>
        </references>
      </pivotArea>
    </format>
    <format dxfId="39">
      <pivotArea type="all" dataOnly="0" outline="0" fieldPosition="0"/>
    </format>
    <format dxfId="38">
      <pivotArea outline="0" collapsedLevelsAreSubtotals="1" fieldPosition="0"/>
    </format>
    <format dxfId="37">
      <pivotArea dataOnly="0" labelOnly="1" outline="0" axis="axisValues" fieldPosition="0"/>
    </format>
    <format dxfId="36">
      <pivotArea dataOnly="0" labelOnly="1" fieldPosition="0">
        <references count="1">
          <reference field="4" count="0"/>
        </references>
      </pivotArea>
    </format>
    <format dxfId="35">
      <pivotArea dataOnly="0" labelOnly="1" fieldPosition="0">
        <references count="2">
          <reference field="0" count="0"/>
          <reference field="4" count="1" selected="0">
            <x v="0"/>
          </reference>
        </references>
      </pivotArea>
    </format>
    <format dxfId="34">
      <pivotArea dataOnly="0" labelOnly="1" fieldPosition="0">
        <references count="2">
          <reference field="0" count="0"/>
          <reference field="4" count="1" selected="0">
            <x v="1"/>
          </reference>
        </references>
      </pivotArea>
    </format>
    <format dxfId="33">
      <pivotArea dataOnly="0" labelOnly="1" fieldPosition="0">
        <references count="2">
          <reference field="0" count="0"/>
          <reference field="4" count="1" selected="0">
            <x v="2"/>
          </reference>
        </references>
      </pivotArea>
    </format>
    <format dxfId="32">
      <pivotArea type="all" dataOnly="0" outline="0" fieldPosition="0"/>
    </format>
    <format dxfId="31">
      <pivotArea outline="0" collapsedLevelsAreSubtotals="1" fieldPosition="0"/>
    </format>
    <format dxfId="30">
      <pivotArea dataOnly="0" labelOnly="1" outline="0" axis="axisValues" fieldPosition="0"/>
    </format>
    <format dxfId="29">
      <pivotArea dataOnly="0" labelOnly="1" fieldPosition="0">
        <references count="1">
          <reference field="0" count="0"/>
        </references>
      </pivotArea>
    </format>
    <format dxfId="28">
      <pivotArea dataOnly="0" labelOnly="1" outline="0" axis="axisValues" fieldPosition="0"/>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dataOnly="0" labelOnly="1" outline="0" axis="axisValues" fieldPosition="0"/>
    </format>
    <format dxfId="23">
      <pivotArea dataOnly="0" labelOnly="1" fieldPosition="0">
        <references count="1">
          <reference field="0" count="0"/>
        </references>
      </pivotArea>
    </format>
    <format dxfId="22">
      <pivotArea outline="0" collapsedLevelsAreSubtotals="1"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5" indent="0" outline="1" outlineData="1" multipleFieldFilters="0">
  <location ref="B7:E12" firstHeaderRow="1" firstDataRow="2" firstDataCol="1"/>
  <pivotFields count="6">
    <pivotField numFmtId="171" showAll="0"/>
    <pivotField axis="axisRow" numFmtId="171" showAll="0">
      <items count="7">
        <item x="0"/>
        <item x="2"/>
        <item x="3"/>
        <item m="1" x="5"/>
        <item x="1"/>
        <item m="1" x="4"/>
        <item t="default"/>
      </items>
    </pivotField>
    <pivotField numFmtId="171" showAll="0"/>
    <pivotField axis="axisCol" numFmtId="171" showAll="0">
      <items count="5">
        <item m="1" x="3"/>
        <item x="0"/>
        <item x="1"/>
        <item x="2"/>
        <item t="default"/>
      </items>
    </pivotField>
    <pivotField numFmtId="173" showAll="0" defaultSubtotal="0"/>
    <pivotField dataField="1" numFmtId="172" showAll="0" defaultSubtotal="0"/>
  </pivotFields>
  <rowFields count="1">
    <field x="1"/>
  </rowFields>
  <rowItems count="4">
    <i>
      <x/>
    </i>
    <i>
      <x v="1"/>
    </i>
    <i>
      <x v="2"/>
    </i>
    <i>
      <x v="4"/>
    </i>
  </rowItems>
  <colFields count="1">
    <field x="3"/>
  </colFields>
  <colItems count="3">
    <i>
      <x v="1"/>
    </i>
    <i>
      <x v="2"/>
    </i>
    <i>
      <x v="3"/>
    </i>
  </colItems>
  <dataFields count="1">
    <dataField name="Sum of Average Exchange rate (LCU per USD) 2014" fld="5" baseField="0" baseItem="0" numFmtId="171"/>
  </dataFields>
  <formats count="22">
    <format dxfId="21">
      <pivotArea outline="0" collapsedLevelsAreSubtotals="1" fieldPosition="0"/>
    </format>
    <format dxfId="20">
      <pivotArea field="1" type="button" dataOnly="0" labelOnly="1" outline="0" axis="axisRow" fieldPosition="0"/>
    </format>
    <format dxfId="19">
      <pivotArea dataOnly="0" labelOnly="1" fieldPosition="0">
        <references count="1">
          <reference field="1" count="0"/>
        </references>
      </pivotArea>
    </format>
    <format dxfId="18">
      <pivotArea dataOnly="0" labelOnly="1" fieldPosition="0">
        <references count="1">
          <reference field="3" count="0"/>
        </references>
      </pivotArea>
    </format>
    <format dxfId="17">
      <pivotArea outline="0" collapsedLevelsAreSubtotals="1" fieldPosition="0"/>
    </format>
    <format dxfId="16">
      <pivotArea outline="0" collapsedLevelsAreSubtotals="1"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fieldPosition="0">
        <references count="1">
          <reference field="3" count="0"/>
        </references>
      </pivotArea>
    </format>
    <format dxfId="12">
      <pivotArea field="1" type="button" dataOnly="0" labelOnly="1" outline="0" axis="axisRow" fieldPosition="0"/>
    </format>
    <format dxfId="11">
      <pivotArea dataOnly="0" labelOnly="1" fieldPosition="0">
        <references count="1">
          <reference field="3" count="0"/>
        </references>
      </pivotArea>
    </format>
    <format dxfId="10">
      <pivotArea field="1" type="button" dataOnly="0" labelOnly="1" outline="0" axis="axisRow" fieldPosition="0"/>
    </format>
    <format dxfId="9">
      <pivotArea dataOnly="0" labelOnly="1" fieldPosition="0">
        <references count="1">
          <reference field="3" count="0"/>
        </references>
      </pivotArea>
    </format>
    <format dxfId="8">
      <pivotArea outline="0" collapsedLevelsAreSubtotals="1" fieldPosition="0"/>
    </format>
    <format dxfId="7">
      <pivotArea outline="0" collapsedLevelsAreSubtotals="1" fieldPosition="0"/>
    </format>
    <format dxfId="6">
      <pivotArea dataOnly="0" labelOnly="1" fieldPosition="0">
        <references count="1">
          <reference field="3" count="0"/>
        </references>
      </pivotArea>
    </format>
    <format dxfId="5">
      <pivotArea dataOnly="0" labelOnly="1" fieldPosition="0">
        <references count="1">
          <reference field="3" count="1">
            <x v="0"/>
          </reference>
        </references>
      </pivotArea>
    </format>
    <format dxfId="4">
      <pivotArea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1">
            <x v="3"/>
          </reference>
        </references>
      </pivotArea>
    </format>
    <format dxfId="1">
      <pivotArea dataOnly="0" labelOnly="1" fieldPosition="0">
        <references count="1">
          <reference field="3" count="1">
            <x v="3"/>
          </reference>
        </references>
      </pivotArea>
    </format>
    <format dxfId="0">
      <pivotArea dataOnly="0" labelOnly="1" fieldPosition="0">
        <references count="1">
          <reference field="3"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location ref="B8:Q36" firstHeaderRow="0" firstDataRow="1" firstDataCol="4" rowPageCount="1" colPageCount="1"/>
  <pivotFields count="40">
    <pivotField axis="axisPage" numFmtId="171" multipleItemSelectionAllowed="1" showAll="0">
      <items count="3">
        <item x="1"/>
        <item x="0"/>
        <item t="default"/>
      </items>
    </pivotField>
    <pivotField axis="axisRow" numFmtId="171" outline="0" showAll="0" defaultSubtotal="0">
      <items count="3">
        <item x="0"/>
        <item x="1"/>
        <item x="2"/>
      </items>
    </pivotField>
    <pivotField axis="axisRow" numFmtId="171" outline="0" showAll="0" sortType="ascending" defaultSubtotal="0">
      <items count="7">
        <item x="4"/>
        <item x="0"/>
        <item x="6"/>
        <item x="1"/>
        <item x="2"/>
        <item x="5"/>
        <item x="3"/>
      </items>
    </pivotField>
    <pivotField axis="axisRow" numFmtId="171" outline="0" showAll="0" sortType="ascending" defaultSubtotal="0">
      <items count="7">
        <item n="BP" m="1" x="5"/>
        <item n="BP2" x="0"/>
        <item x="1"/>
        <item n="IT" m="1" x="6"/>
        <item n="IT2" x="2"/>
        <item n="KP" m="1" x="4"/>
        <item n="KP2" x="3"/>
      </items>
    </pivotField>
    <pivotField numFmtId="171" showAll="0" defaultSubtotal="0"/>
    <pivotField axis="axisRow" numFmtId="171" multipleItemSelectionAllowed="1" showAll="0">
      <items count="3">
        <item m="1" x="1"/>
        <item x="0"/>
        <item t="default"/>
      </items>
    </pivotField>
    <pivotField numFmtId="165" showAll="0" defaultSubtotal="0"/>
    <pivotField dataField="1" numFmtId="165" showAll="0"/>
    <pivotField numFmtId="165" showAll="0"/>
    <pivotField numFmtId="165" showAll="0"/>
    <pivotField dataField="1" numFmtId="165" showAll="0"/>
    <pivotField dataField="1" numFmtId="165" showAll="0"/>
    <pivotField dataField="1" numFmtId="165" showAll="0"/>
    <pivotField dataField="1" numFmtId="2" showAll="0"/>
    <pivotField numFmtId="2" showAll="0"/>
    <pivotField numFmtId="2" showAll="0"/>
    <pivotField dataField="1" numFmtId="2" showAll="0"/>
    <pivotField dataField="1" numFmtId="2" showAll="0"/>
    <pivotField dataField="1" numFmtId="2" showAll="0"/>
    <pivotField numFmtId="171" showAll="0"/>
    <pivotField dataField="1" numFmtId="171" showAll="0"/>
    <pivotField numFmtId="171" showAll="0"/>
    <pivotField numFmtId="171" showAll="0"/>
    <pivotField dataField="1" numFmtId="171" showAll="0"/>
    <pivotField dataField="1" numFmtId="171" showAll="0"/>
    <pivotField dataField="1" numFmtId="171" showAll="0"/>
    <pivotField numFmtId="166" showAll="0"/>
    <pivotField numFmtId="166" showAll="0"/>
    <pivotField numFmtId="166" showAll="0"/>
    <pivotField numFmtId="166" showAll="0"/>
    <pivotField numFmtId="166" showAll="0"/>
    <pivotField numFmtId="166" showAll="0"/>
    <pivotField numFmtId="166" showAll="0"/>
    <pivotField numFmtId="165" showAll="0"/>
    <pivotField numFmtId="165" showAll="0"/>
    <pivotField numFmtId="165" showAll="0"/>
    <pivotField numFmtId="165" showAll="0"/>
    <pivotField numFmtId="165" showAll="0"/>
    <pivotField numFmtId="165" showAll="0"/>
    <pivotField numFmtId="165" showAll="0"/>
  </pivotFields>
  <rowFields count="4">
    <field x="3"/>
    <field x="1"/>
    <field x="2"/>
    <field x="5"/>
  </rowFields>
  <rowItems count="28">
    <i>
      <x v="1"/>
      <x/>
      <x/>
      <x v="1"/>
    </i>
    <i r="2">
      <x v="1"/>
      <x v="1"/>
    </i>
    <i r="2">
      <x v="3"/>
      <x v="1"/>
    </i>
    <i r="2">
      <x v="4"/>
      <x v="1"/>
    </i>
    <i r="2">
      <x v="6"/>
      <x v="1"/>
    </i>
    <i r="1">
      <x v="1"/>
      <x v="5"/>
      <x v="1"/>
    </i>
    <i r="1">
      <x v="2"/>
      <x v="2"/>
      <x v="1"/>
    </i>
    <i>
      <x v="2"/>
      <x/>
      <x/>
      <x v="1"/>
    </i>
    <i r="2">
      <x v="1"/>
      <x v="1"/>
    </i>
    <i r="2">
      <x v="3"/>
      <x v="1"/>
    </i>
    <i r="2">
      <x v="4"/>
      <x v="1"/>
    </i>
    <i r="2">
      <x v="6"/>
      <x v="1"/>
    </i>
    <i r="1">
      <x v="1"/>
      <x v="5"/>
      <x v="1"/>
    </i>
    <i r="1">
      <x v="2"/>
      <x v="2"/>
      <x v="1"/>
    </i>
    <i>
      <x v="4"/>
      <x/>
      <x/>
      <x v="1"/>
    </i>
    <i r="2">
      <x v="1"/>
      <x v="1"/>
    </i>
    <i r="2">
      <x v="3"/>
      <x v="1"/>
    </i>
    <i r="2">
      <x v="4"/>
      <x v="1"/>
    </i>
    <i r="2">
      <x v="6"/>
      <x v="1"/>
    </i>
    <i r="1">
      <x v="1"/>
      <x v="5"/>
      <x v="1"/>
    </i>
    <i r="1">
      <x v="2"/>
      <x v="2"/>
      <x v="1"/>
    </i>
    <i>
      <x v="6"/>
      <x/>
      <x/>
      <x v="1"/>
    </i>
    <i r="2">
      <x v="1"/>
      <x v="1"/>
    </i>
    <i r="2">
      <x v="3"/>
      <x v="1"/>
    </i>
    <i r="2">
      <x v="4"/>
      <x v="1"/>
    </i>
    <i r="2">
      <x v="6"/>
      <x v="1"/>
    </i>
    <i r="1">
      <x v="1"/>
      <x v="5"/>
      <x v="1"/>
    </i>
    <i r="1">
      <x v="2"/>
      <x v="2"/>
      <x v="1"/>
    </i>
  </rowItems>
  <colFields count="1">
    <field x="-2"/>
  </colFields>
  <colItems count="12">
    <i>
      <x/>
    </i>
    <i i="1">
      <x v="1"/>
    </i>
    <i i="2">
      <x v="2"/>
    </i>
    <i i="3">
      <x v="3"/>
    </i>
    <i i="4">
      <x v="4"/>
    </i>
    <i i="5">
      <x v="5"/>
    </i>
    <i i="6">
      <x v="6"/>
    </i>
    <i i="7">
      <x v="7"/>
    </i>
    <i i="8">
      <x v="8"/>
    </i>
    <i i="9">
      <x v="9"/>
    </i>
    <i i="10">
      <x v="10"/>
    </i>
    <i i="11">
      <x v="11"/>
    </i>
  </colItems>
  <pageFields count="1">
    <pageField fld="0" hier="-1"/>
  </pageFields>
  <dataFields count="12">
    <dataField name="People cost (USD) " fld="7" baseField="0" baseItem="0" numFmtId="165"/>
    <dataField name="Facilities cost (USD) " fld="10" baseField="0" baseItem="0" numFmtId="165"/>
    <dataField name="Technology cost (USD) " fld="11" baseField="0" baseItem="0" numFmtId="165"/>
    <dataField name="Other direct expenses (USD) " fld="12" baseField="0" baseItem="0" numFmtId="165"/>
    <dataField name="People cost (proportion) " fld="13" baseField="0" baseItem="0" numFmtId="43"/>
    <dataField name="Facilities cost (proportion) " fld="16" baseField="0" baseItem="0" numFmtId="43"/>
    <dataField name="Technology cost (proportion) " fld="17" baseField="0" baseItem="0" numFmtId="43"/>
    <dataField name="Other direct expenses (proportion) " fld="18" baseField="0" baseItem="0" numFmtId="43"/>
    <dataField name="People cost (LCU) " fld="20" baseField="0" baseItem="0" numFmtId="165"/>
    <dataField name="Facilities cost (LCU) " fld="23" baseField="0" baseItem="0" numFmtId="165"/>
    <dataField name="Technology cost (LCU) " fld="24" baseField="0" baseItem="0" numFmtId="165"/>
    <dataField name="Other direct expenses (LCU) " fld="25" baseField="0" baseItem="0" numFmtId="165"/>
  </dataFields>
  <formats count="40">
    <format dxfId="981">
      <pivotArea dataOnly="0" labelOnly="1" outline="0" fieldPosition="0">
        <references count="1">
          <reference field="4294967294" count="7">
            <x v="0"/>
            <x v="1"/>
            <x v="2"/>
            <x v="3"/>
            <x v="5"/>
            <x v="6"/>
            <x v="7"/>
          </reference>
        </references>
      </pivotArea>
    </format>
    <format dxfId="980">
      <pivotArea dataOnly="0" labelOnly="1" outline="0" fieldPosition="0">
        <references count="1">
          <reference field="4294967294" count="7">
            <x v="0"/>
            <x v="1"/>
            <x v="2"/>
            <x v="3"/>
            <x v="5"/>
            <x v="6"/>
            <x v="7"/>
          </reference>
        </references>
      </pivotArea>
    </format>
    <format dxfId="979">
      <pivotArea dataOnly="0" labelOnly="1" outline="0" fieldPosition="0">
        <references count="1">
          <reference field="4294967294" count="7">
            <x v="0"/>
            <x v="1"/>
            <x v="2"/>
            <x v="3"/>
            <x v="5"/>
            <x v="6"/>
            <x v="7"/>
          </reference>
        </references>
      </pivotArea>
    </format>
    <format dxfId="978">
      <pivotArea field="0" type="button" dataOnly="0" labelOnly="1" outline="0" axis="axisPage" fieldPosition="0"/>
    </format>
    <format dxfId="977">
      <pivotArea field="0" type="button" dataOnly="0" labelOnly="1" outline="0" axis="axisPage" fieldPosition="0"/>
    </format>
    <format dxfId="976">
      <pivotArea type="all" dataOnly="0" outline="0" fieldPosition="0"/>
    </format>
    <format dxfId="975">
      <pivotArea outline="0" collapsedLevelsAreSubtotals="1" fieldPosition="0"/>
    </format>
    <format dxfId="974">
      <pivotArea dataOnly="0" labelOnly="1" fieldPosition="0">
        <references count="1">
          <reference field="3" count="0"/>
        </references>
      </pivotArea>
    </format>
    <format dxfId="973">
      <pivotArea dataOnly="0" labelOnly="1" grandRow="1" outline="0" fieldPosition="0"/>
    </format>
    <format dxfId="972">
      <pivotArea dataOnly="0" labelOnly="1" fieldPosition="0">
        <references count="2">
          <reference field="1" count="0"/>
          <reference field="3" count="1" selected="0">
            <x v="2"/>
          </reference>
        </references>
      </pivotArea>
    </format>
    <format dxfId="971">
      <pivotArea dataOnly="0" labelOnly="1" fieldPosition="0">
        <references count="2">
          <reference field="1" count="0"/>
          <reference field="3" count="1" selected="0">
            <x v="3"/>
          </reference>
        </references>
      </pivotArea>
    </format>
    <format dxfId="970">
      <pivotArea dataOnly="0" labelOnly="1" outline="0" fieldPosition="0">
        <references count="1">
          <reference field="4294967294" count="7">
            <x v="0"/>
            <x v="1"/>
            <x v="2"/>
            <x v="3"/>
            <x v="5"/>
            <x v="6"/>
            <x v="7"/>
          </reference>
        </references>
      </pivotArea>
    </format>
    <format dxfId="969">
      <pivotArea type="all" dataOnly="0" outline="0" fieldPosition="0"/>
    </format>
    <format dxfId="968">
      <pivotArea outline="0" collapsedLevelsAreSubtotals="1" fieldPosition="0"/>
    </format>
    <format dxfId="967">
      <pivotArea dataOnly="0" labelOnly="1" fieldPosition="0">
        <references count="1">
          <reference field="3" count="0"/>
        </references>
      </pivotArea>
    </format>
    <format dxfId="966">
      <pivotArea dataOnly="0" labelOnly="1" grandRow="1" outline="0" fieldPosition="0"/>
    </format>
    <format dxfId="965">
      <pivotArea dataOnly="0" labelOnly="1" fieldPosition="0">
        <references count="2">
          <reference field="1" count="0"/>
          <reference field="3" count="1" selected="0">
            <x v="2"/>
          </reference>
        </references>
      </pivotArea>
    </format>
    <format dxfId="964">
      <pivotArea dataOnly="0" labelOnly="1" fieldPosition="0">
        <references count="2">
          <reference field="1" count="0"/>
          <reference field="3" count="1" selected="0">
            <x v="3"/>
          </reference>
        </references>
      </pivotArea>
    </format>
    <format dxfId="963">
      <pivotArea dataOnly="0" labelOnly="1" outline="0" fieldPosition="0">
        <references count="1">
          <reference field="4294967294" count="7">
            <x v="0"/>
            <x v="1"/>
            <x v="2"/>
            <x v="3"/>
            <x v="5"/>
            <x v="6"/>
            <x v="7"/>
          </reference>
        </references>
      </pivotArea>
    </format>
    <format dxfId="962">
      <pivotArea type="all" dataOnly="0" outline="0" fieldPosition="0"/>
    </format>
    <format dxfId="961">
      <pivotArea outline="0" collapsedLevelsAreSubtotals="1" fieldPosition="0"/>
    </format>
    <format dxfId="960">
      <pivotArea dataOnly="0" labelOnly="1" fieldPosition="0">
        <references count="1">
          <reference field="3" count="0"/>
        </references>
      </pivotArea>
    </format>
    <format dxfId="959">
      <pivotArea dataOnly="0" labelOnly="1" fieldPosition="0">
        <references count="2">
          <reference field="1" count="0"/>
          <reference field="3" count="1" selected="0">
            <x v="2"/>
          </reference>
        </references>
      </pivotArea>
    </format>
    <format dxfId="958">
      <pivotArea dataOnly="0" labelOnly="1" fieldPosition="0">
        <references count="2">
          <reference field="1" count="0"/>
          <reference field="3" count="1" selected="0">
            <x v="3"/>
          </reference>
        </references>
      </pivotArea>
    </format>
    <format dxfId="957">
      <pivotArea dataOnly="0" labelOnly="1" outline="0" fieldPosition="0">
        <references count="1">
          <reference field="4294967294" count="7">
            <x v="0"/>
            <x v="1"/>
            <x v="2"/>
            <x v="3"/>
            <x v="5"/>
            <x v="6"/>
            <x v="7"/>
          </reference>
        </references>
      </pivotArea>
    </format>
    <format dxfId="956">
      <pivotArea outline="0" collapsedLevelsAreSubtotals="1" fieldPosition="0">
        <references count="1">
          <reference field="4294967294" count="4" selected="0">
            <x v="0"/>
            <x v="1"/>
            <x v="2"/>
            <x v="3"/>
          </reference>
        </references>
      </pivotArea>
    </format>
    <format dxfId="955">
      <pivotArea outline="0" collapsedLevelsAreSubtotals="1" fieldPosition="0">
        <references count="1">
          <reference field="4294967294" count="3" selected="0">
            <x v="5"/>
            <x v="6"/>
            <x v="7"/>
          </reference>
        </references>
      </pivotArea>
    </format>
    <format dxfId="954">
      <pivotArea outline="0" collapsedLevelsAreSubtotals="1" fieldPosition="0">
        <references count="1">
          <reference field="4294967294" count="3" selected="0">
            <x v="5"/>
            <x v="6"/>
            <x v="7"/>
          </reference>
        </references>
      </pivotArea>
    </format>
    <format dxfId="953">
      <pivotArea field="5" type="button" dataOnly="0" labelOnly="1" outline="0" axis="axisRow" fieldPosition="3"/>
    </format>
    <format dxfId="952">
      <pivotArea dataOnly="0" labelOnly="1" outline="0" fieldPosition="0">
        <references count="1">
          <reference field="4294967294" count="7">
            <x v="0"/>
            <x v="1"/>
            <x v="2"/>
            <x v="3"/>
            <x v="5"/>
            <x v="6"/>
            <x v="7"/>
          </reference>
        </references>
      </pivotArea>
    </format>
    <format dxfId="951">
      <pivotArea dataOnly="0" labelOnly="1" outline="0" fieldPosition="0">
        <references count="1">
          <reference field="4294967294" count="1">
            <x v="4"/>
          </reference>
        </references>
      </pivotArea>
    </format>
    <format dxfId="950">
      <pivotArea outline="0" collapsedLevelsAreSubtotals="1" fieldPosition="0">
        <references count="1">
          <reference field="4294967294" count="1" selected="0">
            <x v="4"/>
          </reference>
        </references>
      </pivotArea>
    </format>
    <format dxfId="949">
      <pivotArea dataOnly="0" labelOnly="1" outline="0" fieldPosition="0">
        <references count="1">
          <reference field="4294967294" count="4">
            <x v="8"/>
            <x v="9"/>
            <x v="10"/>
            <x v="11"/>
          </reference>
        </references>
      </pivotArea>
    </format>
    <format dxfId="948">
      <pivotArea outline="0" collapsedLevelsAreSubtotals="1" fieldPosition="0">
        <references count="1">
          <reference field="4294967294" count="4" selected="0">
            <x v="8"/>
            <x v="9"/>
            <x v="10"/>
            <x v="11"/>
          </reference>
        </references>
      </pivotArea>
    </format>
    <format dxfId="947">
      <pivotArea type="all" dataOnly="0" outline="0" fieldPosition="0"/>
    </format>
    <format dxfId="946">
      <pivotArea outline="0" collapsedLevelsAreSubtotals="1" fieldPosition="0"/>
    </format>
    <format dxfId="945">
      <pivotArea dataOnly="0" labelOnly="1" fieldPosition="0">
        <references count="1">
          <reference field="3" count="0"/>
        </references>
      </pivotArea>
    </format>
    <format dxfId="944">
      <pivotArea dataOnly="0" labelOnly="1" fieldPosition="0">
        <references count="2">
          <reference field="1" count="0"/>
          <reference field="3" count="1" selected="0">
            <x v="2"/>
          </reference>
        </references>
      </pivotArea>
    </format>
    <format dxfId="943">
      <pivotArea dataOnly="0" labelOnly="1" fieldPosition="0">
        <references count="2">
          <reference field="1" count="0"/>
          <reference field="3" count="1" selected="0">
            <x v="3"/>
          </reference>
        </references>
      </pivotArea>
    </format>
    <format dxfId="942">
      <pivotArea dataOnly="0" labelOnly="1" outline="0" fieldPosition="0">
        <references count="1">
          <reference field="4294967294" count="12">
            <x v="0"/>
            <x v="1"/>
            <x v="2"/>
            <x v="3"/>
            <x v="4"/>
            <x v="5"/>
            <x v="6"/>
            <x v="7"/>
            <x v="8"/>
            <x v="9"/>
            <x v="10"/>
            <x v="11"/>
          </reference>
        </references>
      </pivotArea>
    </format>
  </formats>
  <conditionalFormats count="2">
    <conditionalFormat priority="5">
      <pivotAreas count="1">
        <pivotArea type="data" outline="0" collapsedLevelsAreSubtotals="1" fieldPosition="0">
          <references count="1">
            <reference field="4294967294" count="3" selected="0">
              <x v="5"/>
              <x v="6"/>
              <x v="7"/>
            </reference>
          </references>
        </pivotArea>
      </pivotAreas>
    </conditionalFormat>
    <conditionalFormat priority="1">
      <pivotAreas count="1">
        <pivotArea type="data" outline="0" collapsedLevelsAreSubtotals="1" fieldPosition="0">
          <references count="1">
            <reference field="4294967294" count="1" selected="0">
              <x v="4"/>
            </reference>
          </references>
        </pivotArea>
      </pivotAreas>
    </conditionalFormat>
  </conditional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location ref="B8:Q36" firstHeaderRow="0" firstDataRow="1" firstDataCol="4" rowPageCount="1" colPageCount="1"/>
  <pivotFields count="40">
    <pivotField axis="axisPage" numFmtId="171" multipleItemSelectionAllowed="1" showAll="0">
      <items count="3">
        <item x="1"/>
        <item x="0"/>
        <item t="default"/>
      </items>
    </pivotField>
    <pivotField axis="axisRow" numFmtId="171" outline="0" showAll="0" defaultSubtotal="0">
      <items count="3">
        <item x="0"/>
        <item x="1"/>
        <item x="2"/>
      </items>
    </pivotField>
    <pivotField axis="axisRow" numFmtId="171" outline="0" showAll="0" sortType="ascending" defaultSubtotal="0">
      <items count="7">
        <item x="4"/>
        <item x="0"/>
        <item x="6"/>
        <item x="1"/>
        <item x="2"/>
        <item x="5"/>
        <item x="3"/>
      </items>
    </pivotField>
    <pivotField axis="axisRow" numFmtId="171" outline="0" showAll="0" sortType="ascending" defaultSubtotal="0">
      <items count="7">
        <item n="BP" m="1" x="5"/>
        <item n="BP2" x="0"/>
        <item x="1"/>
        <item n="IT" m="1" x="6"/>
        <item n="IT2" x="2"/>
        <item n="KP" m="1" x="4"/>
        <item n="KP2" x="3"/>
      </items>
    </pivotField>
    <pivotField numFmtId="171" showAll="0" defaultSubtotal="0"/>
    <pivotField axis="axisRow" numFmtId="171" multipleItemSelectionAllowed="1" showAll="0">
      <items count="3">
        <item m="1" x="1"/>
        <item x="0"/>
        <item t="default"/>
      </items>
    </pivotField>
    <pivotField numFmtId="165" showAll="0" defaultSubtotal="0"/>
    <pivotField dataField="1" numFmtId="165" showAll="0"/>
    <pivotField numFmtId="165" showAll="0"/>
    <pivotField numFmtId="165" showAll="0"/>
    <pivotField dataField="1" numFmtId="165" showAll="0"/>
    <pivotField dataField="1" numFmtId="165" showAll="0"/>
    <pivotField dataField="1" numFmtId="165" showAll="0"/>
    <pivotField dataField="1" numFmtId="2" showAll="0"/>
    <pivotField numFmtId="2" showAll="0"/>
    <pivotField numFmtId="2" showAll="0"/>
    <pivotField dataField="1" numFmtId="2" showAll="0"/>
    <pivotField dataField="1" numFmtId="2" showAll="0"/>
    <pivotField dataField="1" numFmtId="2" showAll="0"/>
    <pivotField numFmtId="171" showAll="0"/>
    <pivotField dataField="1" numFmtId="171" showAll="0"/>
    <pivotField numFmtId="171" showAll="0"/>
    <pivotField numFmtId="171" showAll="0"/>
    <pivotField dataField="1" numFmtId="171" showAll="0"/>
    <pivotField dataField="1" numFmtId="171" showAll="0"/>
    <pivotField dataField="1" numFmtId="171" showAll="0"/>
    <pivotField numFmtId="166" showAll="0"/>
    <pivotField numFmtId="166" showAll="0"/>
    <pivotField numFmtId="166" showAll="0"/>
    <pivotField numFmtId="166" showAll="0"/>
    <pivotField numFmtId="166" showAll="0"/>
    <pivotField numFmtId="166" showAll="0"/>
    <pivotField numFmtId="166" showAll="0"/>
    <pivotField numFmtId="165" showAll="0"/>
    <pivotField numFmtId="165" showAll="0"/>
    <pivotField numFmtId="165" showAll="0"/>
    <pivotField numFmtId="165" showAll="0"/>
    <pivotField numFmtId="165" showAll="0"/>
    <pivotField numFmtId="165" showAll="0"/>
    <pivotField numFmtId="165" showAll="0"/>
  </pivotFields>
  <rowFields count="4">
    <field x="1"/>
    <field x="2"/>
    <field x="3"/>
    <field x="5"/>
  </rowFields>
  <rowItems count="28">
    <i>
      <x/>
      <x/>
      <x v="1"/>
      <x v="1"/>
    </i>
    <i r="2">
      <x v="2"/>
      <x v="1"/>
    </i>
    <i r="2">
      <x v="4"/>
      <x v="1"/>
    </i>
    <i r="2">
      <x v="6"/>
      <x v="1"/>
    </i>
    <i r="1">
      <x v="1"/>
      <x v="1"/>
      <x v="1"/>
    </i>
    <i r="2">
      <x v="2"/>
      <x v="1"/>
    </i>
    <i r="2">
      <x v="4"/>
      <x v="1"/>
    </i>
    <i r="2">
      <x v="6"/>
      <x v="1"/>
    </i>
    <i r="1">
      <x v="3"/>
      <x v="1"/>
      <x v="1"/>
    </i>
    <i r="2">
      <x v="2"/>
      <x v="1"/>
    </i>
    <i r="2">
      <x v="4"/>
      <x v="1"/>
    </i>
    <i r="2">
      <x v="6"/>
      <x v="1"/>
    </i>
    <i r="1">
      <x v="4"/>
      <x v="1"/>
      <x v="1"/>
    </i>
    <i r="2">
      <x v="2"/>
      <x v="1"/>
    </i>
    <i r="2">
      <x v="4"/>
      <x v="1"/>
    </i>
    <i r="2">
      <x v="6"/>
      <x v="1"/>
    </i>
    <i r="1">
      <x v="6"/>
      <x v="1"/>
      <x v="1"/>
    </i>
    <i r="2">
      <x v="2"/>
      <x v="1"/>
    </i>
    <i r="2">
      <x v="4"/>
      <x v="1"/>
    </i>
    <i r="2">
      <x v="6"/>
      <x v="1"/>
    </i>
    <i>
      <x v="1"/>
      <x v="5"/>
      <x v="1"/>
      <x v="1"/>
    </i>
    <i r="2">
      <x v="2"/>
      <x v="1"/>
    </i>
    <i r="2">
      <x v="4"/>
      <x v="1"/>
    </i>
    <i r="2">
      <x v="6"/>
      <x v="1"/>
    </i>
    <i>
      <x v="2"/>
      <x v="2"/>
      <x v="1"/>
      <x v="1"/>
    </i>
    <i r="2">
      <x v="2"/>
      <x v="1"/>
    </i>
    <i r="2">
      <x v="4"/>
      <x v="1"/>
    </i>
    <i r="2">
      <x v="6"/>
      <x v="1"/>
    </i>
  </rowItems>
  <colFields count="1">
    <field x="-2"/>
  </colFields>
  <colItems count="12">
    <i>
      <x/>
    </i>
    <i i="1">
      <x v="1"/>
    </i>
    <i i="2">
      <x v="2"/>
    </i>
    <i i="3">
      <x v="3"/>
    </i>
    <i i="4">
      <x v="4"/>
    </i>
    <i i="5">
      <x v="5"/>
    </i>
    <i i="6">
      <x v="6"/>
    </i>
    <i i="7">
      <x v="7"/>
    </i>
    <i i="8">
      <x v="8"/>
    </i>
    <i i="9">
      <x v="9"/>
    </i>
    <i i="10">
      <x v="10"/>
    </i>
    <i i="11">
      <x v="11"/>
    </i>
  </colItems>
  <pageFields count="1">
    <pageField fld="0" hier="-1"/>
  </pageFields>
  <dataFields count="12">
    <dataField name="People cost (USD) " fld="7" baseField="0" baseItem="0" numFmtId="165"/>
    <dataField name="Facilities cost (USD) " fld="10" baseField="0" baseItem="0" numFmtId="165"/>
    <dataField name="Technology cost (USD) " fld="11" baseField="0" baseItem="0" numFmtId="165"/>
    <dataField name="Other direct expenses (USD) " fld="12" baseField="0" baseItem="0" numFmtId="165"/>
    <dataField name="People cost (proportion) " fld="13" baseField="0" baseItem="0" numFmtId="43"/>
    <dataField name="Facilities cost (proportion) " fld="16" baseField="0" baseItem="0" numFmtId="43"/>
    <dataField name="Technology cost (proportion) " fld="17" baseField="0" baseItem="0" numFmtId="43"/>
    <dataField name="Other direct expenses (proportion) " fld="18" baseField="0" baseItem="0" numFmtId="43"/>
    <dataField name="People cost (LCU) " fld="20" baseField="0" baseItem="0" numFmtId="165"/>
    <dataField name="Facilities cost (LCU)" fld="23" baseField="0" baseItem="0" numFmtId="165"/>
    <dataField name="Technology cost (LCU)" fld="24" baseField="0" baseItem="0" numFmtId="165"/>
    <dataField name="Other direct expenses (LCU) " fld="25" baseField="0" baseItem="0" numFmtId="165"/>
  </dataFields>
  <formats count="37">
    <format dxfId="941">
      <pivotArea dataOnly="0" labelOnly="1" outline="0" fieldPosition="0">
        <references count="1">
          <reference field="4294967294" count="7">
            <x v="0"/>
            <x v="1"/>
            <x v="2"/>
            <x v="3"/>
            <x v="5"/>
            <x v="6"/>
            <x v="7"/>
          </reference>
        </references>
      </pivotArea>
    </format>
    <format dxfId="940">
      <pivotArea dataOnly="0" labelOnly="1" outline="0" fieldPosition="0">
        <references count="1">
          <reference field="4294967294" count="7">
            <x v="0"/>
            <x v="1"/>
            <x v="2"/>
            <x v="3"/>
            <x v="5"/>
            <x v="6"/>
            <x v="7"/>
          </reference>
        </references>
      </pivotArea>
    </format>
    <format dxfId="939">
      <pivotArea dataOnly="0" labelOnly="1" outline="0" fieldPosition="0">
        <references count="1">
          <reference field="4294967294" count="7">
            <x v="0"/>
            <x v="1"/>
            <x v="2"/>
            <x v="3"/>
            <x v="5"/>
            <x v="6"/>
            <x v="7"/>
          </reference>
        </references>
      </pivotArea>
    </format>
    <format dxfId="938">
      <pivotArea field="0" type="button" dataOnly="0" labelOnly="1" outline="0" axis="axisPage" fieldPosition="0"/>
    </format>
    <format dxfId="937">
      <pivotArea field="0" type="button" dataOnly="0" labelOnly="1" outline="0" axis="axisPage" fieldPosition="0"/>
    </format>
    <format dxfId="936">
      <pivotArea type="all" dataOnly="0" outline="0" fieldPosition="0"/>
    </format>
    <format dxfId="935">
      <pivotArea outline="0" collapsedLevelsAreSubtotals="1" fieldPosition="0"/>
    </format>
    <format dxfId="934">
      <pivotArea dataOnly="0" labelOnly="1" fieldPosition="0">
        <references count="1">
          <reference field="3" count="0"/>
        </references>
      </pivotArea>
    </format>
    <format dxfId="933">
      <pivotArea dataOnly="0" labelOnly="1" grandRow="1" outline="0" fieldPosition="0"/>
    </format>
    <format dxfId="932">
      <pivotArea dataOnly="0" labelOnly="1" fieldPosition="0">
        <references count="2">
          <reference field="1" count="0"/>
          <reference field="3" count="1" selected="0">
            <x v="2"/>
          </reference>
        </references>
      </pivotArea>
    </format>
    <format dxfId="931">
      <pivotArea dataOnly="0" labelOnly="1" fieldPosition="0">
        <references count="2">
          <reference field="1" count="0"/>
          <reference field="3" count="1" selected="0">
            <x v="3"/>
          </reference>
        </references>
      </pivotArea>
    </format>
    <format dxfId="930">
      <pivotArea dataOnly="0" labelOnly="1" outline="0" fieldPosition="0">
        <references count="1">
          <reference field="4294967294" count="7">
            <x v="0"/>
            <x v="1"/>
            <x v="2"/>
            <x v="3"/>
            <x v="5"/>
            <x v="6"/>
            <x v="7"/>
          </reference>
        </references>
      </pivotArea>
    </format>
    <format dxfId="929">
      <pivotArea type="all" dataOnly="0" outline="0" fieldPosition="0"/>
    </format>
    <format dxfId="928">
      <pivotArea outline="0" collapsedLevelsAreSubtotals="1" fieldPosition="0"/>
    </format>
    <format dxfId="927">
      <pivotArea dataOnly="0" labelOnly="1" fieldPosition="0">
        <references count="1">
          <reference field="3" count="0"/>
        </references>
      </pivotArea>
    </format>
    <format dxfId="926">
      <pivotArea dataOnly="0" labelOnly="1" grandRow="1" outline="0" fieldPosition="0"/>
    </format>
    <format dxfId="925">
      <pivotArea dataOnly="0" labelOnly="1" fieldPosition="0">
        <references count="2">
          <reference field="1" count="0"/>
          <reference field="3" count="1" selected="0">
            <x v="2"/>
          </reference>
        </references>
      </pivotArea>
    </format>
    <format dxfId="924">
      <pivotArea dataOnly="0" labelOnly="1" fieldPosition="0">
        <references count="2">
          <reference field="1" count="0"/>
          <reference field="3" count="1" selected="0">
            <x v="3"/>
          </reference>
        </references>
      </pivotArea>
    </format>
    <format dxfId="923">
      <pivotArea dataOnly="0" labelOnly="1" outline="0" fieldPosition="0">
        <references count="1">
          <reference field="4294967294" count="7">
            <x v="0"/>
            <x v="1"/>
            <x v="2"/>
            <x v="3"/>
            <x v="5"/>
            <x v="6"/>
            <x v="7"/>
          </reference>
        </references>
      </pivotArea>
    </format>
    <format dxfId="922">
      <pivotArea type="all" dataOnly="0" outline="0" fieldPosition="0"/>
    </format>
    <format dxfId="921">
      <pivotArea outline="0" collapsedLevelsAreSubtotals="1" fieldPosition="0"/>
    </format>
    <format dxfId="920">
      <pivotArea dataOnly="0" labelOnly="1" fieldPosition="0">
        <references count="1">
          <reference field="3" count="0"/>
        </references>
      </pivotArea>
    </format>
    <format dxfId="919">
      <pivotArea dataOnly="0" labelOnly="1" fieldPosition="0">
        <references count="2">
          <reference field="1" count="0"/>
          <reference field="3" count="1" selected="0">
            <x v="2"/>
          </reference>
        </references>
      </pivotArea>
    </format>
    <format dxfId="918">
      <pivotArea dataOnly="0" labelOnly="1" fieldPosition="0">
        <references count="2">
          <reference field="1" count="0"/>
          <reference field="3" count="1" selected="0">
            <x v="3"/>
          </reference>
        </references>
      </pivotArea>
    </format>
    <format dxfId="917">
      <pivotArea dataOnly="0" labelOnly="1" outline="0" fieldPosition="0">
        <references count="1">
          <reference field="4294967294" count="7">
            <x v="0"/>
            <x v="1"/>
            <x v="2"/>
            <x v="3"/>
            <x v="5"/>
            <x v="6"/>
            <x v="7"/>
          </reference>
        </references>
      </pivotArea>
    </format>
    <format dxfId="916">
      <pivotArea outline="0" collapsedLevelsAreSubtotals="1" fieldPosition="0">
        <references count="1">
          <reference field="4294967294" count="4" selected="0">
            <x v="0"/>
            <x v="1"/>
            <x v="2"/>
            <x v="3"/>
          </reference>
        </references>
      </pivotArea>
    </format>
    <format dxfId="915">
      <pivotArea outline="0" collapsedLevelsAreSubtotals="1" fieldPosition="0">
        <references count="1">
          <reference field="4294967294" count="3" selected="0">
            <x v="5"/>
            <x v="6"/>
            <x v="7"/>
          </reference>
        </references>
      </pivotArea>
    </format>
    <format dxfId="914">
      <pivotArea dataOnly="0" labelOnly="1" outline="0" fieldPosition="0">
        <references count="1">
          <reference field="4294967294" count="1">
            <x v="4"/>
          </reference>
        </references>
      </pivotArea>
    </format>
    <format dxfId="913">
      <pivotArea outline="0" collapsedLevelsAreSubtotals="1" fieldPosition="0">
        <references count="1">
          <reference field="4294967294" count="4" selected="0">
            <x v="4"/>
            <x v="5"/>
            <x v="6"/>
            <x v="7"/>
          </reference>
        </references>
      </pivotArea>
    </format>
    <format dxfId="912">
      <pivotArea field="5" type="button" dataOnly="0" labelOnly="1" outline="0" axis="axisRow" fieldPosition="3"/>
    </format>
    <format dxfId="911">
      <pivotArea dataOnly="0" labelOnly="1" outline="0" fieldPosition="0">
        <references count="1">
          <reference field="4294967294" count="8">
            <x v="0"/>
            <x v="1"/>
            <x v="2"/>
            <x v="3"/>
            <x v="4"/>
            <x v="5"/>
            <x v="6"/>
            <x v="7"/>
          </reference>
        </references>
      </pivotArea>
    </format>
    <format dxfId="910">
      <pivotArea dataOnly="0" labelOnly="1" outline="0" fieldPosition="0">
        <references count="1">
          <reference field="4294967294" count="4">
            <x v="8"/>
            <x v="9"/>
            <x v="10"/>
            <x v="11"/>
          </reference>
        </references>
      </pivotArea>
    </format>
    <format dxfId="909">
      <pivotArea outline="0" collapsedLevelsAreSubtotals="1" fieldPosition="0">
        <references count="1">
          <reference field="4294967294" count="4" selected="0">
            <x v="8"/>
            <x v="9"/>
            <x v="10"/>
            <x v="11"/>
          </reference>
        </references>
      </pivotArea>
    </format>
    <format dxfId="908">
      <pivotArea type="all" dataOnly="0" outline="0" fieldPosition="0"/>
    </format>
    <format dxfId="907">
      <pivotArea outline="0" collapsedLevelsAreSubtotals="1" fieldPosition="0"/>
    </format>
    <format dxfId="906">
      <pivotArea dataOnly="0" labelOnly="1" fieldPosition="0">
        <references count="1">
          <reference field="1" count="0"/>
        </references>
      </pivotArea>
    </format>
    <format dxfId="905">
      <pivotArea dataOnly="0" labelOnly="1" outline="0" fieldPosition="0">
        <references count="1">
          <reference field="4294967294" count="12">
            <x v="0"/>
            <x v="1"/>
            <x v="2"/>
            <x v="3"/>
            <x v="4"/>
            <x v="5"/>
            <x v="6"/>
            <x v="7"/>
            <x v="8"/>
            <x v="9"/>
            <x v="10"/>
            <x v="11"/>
          </reference>
        </references>
      </pivotArea>
    </format>
  </formats>
  <conditionalFormats count="2">
    <conditionalFormat priority="5">
      <pivotAreas count="1">
        <pivotArea type="data" outline="0" collapsedLevelsAreSubtotals="1" fieldPosition="0">
          <references count="1">
            <reference field="4294967294" count="1" selected="0">
              <x v="4"/>
            </reference>
          </references>
        </pivotArea>
      </pivotAreas>
    </conditionalFormat>
    <conditionalFormat priority="4">
      <pivotAreas count="1">
        <pivotArea type="data" outline="0" collapsedLevelsAreSubtotals="1" fieldPosition="0">
          <references count="1">
            <reference field="4294967294" count="3" selected="0">
              <x v="5"/>
              <x v="6"/>
              <x v="7"/>
            </reference>
          </references>
        </pivotArea>
      </pivotAreas>
    </conditionalFormat>
  </conditional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3" dataPosition="0"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chartFormat="3">
  <location ref="B26:G55" firstHeaderRow="1" firstDataRow="2" firstDataCol="4"/>
  <pivotFields count="40">
    <pivotField axis="axisRow" numFmtId="171" outline="0" showAll="0" sortType="ascending" defaultSubtotal="0">
      <items count="2">
        <item x="0"/>
        <item x="1"/>
      </items>
    </pivotField>
    <pivotField axis="axisRow" numFmtId="171" outline="0" showAll="0" defaultSubtotal="0">
      <items count="3">
        <item x="0"/>
        <item x="1"/>
        <item x="2"/>
      </items>
    </pivotField>
    <pivotField axis="axisRow" numFmtId="171" showAll="0" sortType="ascending">
      <items count="8">
        <item x="4"/>
        <item x="0"/>
        <item x="6"/>
        <item x="1"/>
        <item x="2"/>
        <item x="5"/>
        <item x="3"/>
        <item t="default"/>
      </items>
    </pivotField>
    <pivotField axis="axisRow" numFmtId="171" outline="0" showAll="0" sortType="ascending" defaultSubtotal="0">
      <items count="4">
        <item n="BP" x="0"/>
        <item x="1"/>
        <item n="IT" x="2"/>
        <item n="KP" x="3"/>
      </items>
    </pivotField>
    <pivotField numFmtId="171" showAll="0" defaultSubtotal="0"/>
    <pivotField axis="axisCol" numFmtId="171" showAll="0">
      <items count="5">
        <item n="2016 H1" m="1" x="3"/>
        <item n="2016 H2" m="1" x="2"/>
        <item n="2016 H2   " x="0"/>
        <item n="2016 H1   " x="1"/>
        <item t="default"/>
      </items>
    </pivotField>
    <pivotField dataField="1" numFmtId="165" showAll="0" defaultSubtotal="0"/>
    <pivotField numFmtId="165" showAll="0"/>
    <pivotField numFmtId="165" showAll="0"/>
    <pivotField numFmtId="165" showAll="0"/>
    <pivotField numFmtId="165" showAll="0"/>
    <pivotField numFmtId="165" showAll="0"/>
    <pivotField numFmtId="165" showAll="0"/>
    <pivotField numFmtId="2" showAll="0"/>
    <pivotField numFmtId="2" showAll="0"/>
    <pivotField numFmtId="2" showAll="0"/>
    <pivotField numFmtId="2" showAll="0"/>
    <pivotField numFmtId="2" showAll="0"/>
    <pivotField numFmtId="2" showAll="0"/>
    <pivotField numFmtId="171" showAll="0"/>
    <pivotField numFmtId="171" showAll="0"/>
    <pivotField numFmtId="171" showAll="0"/>
    <pivotField numFmtId="171" showAll="0"/>
    <pivotField numFmtId="171" showAll="0"/>
    <pivotField numFmtId="171" showAll="0"/>
    <pivotField numFmtId="171" showAll="0"/>
    <pivotField numFmtId="166" showAll="0"/>
    <pivotField numFmtId="166" showAll="0"/>
    <pivotField numFmtId="166" showAll="0"/>
    <pivotField numFmtId="166" showAll="0"/>
    <pivotField numFmtId="166" showAll="0"/>
    <pivotField numFmtId="166" showAll="0"/>
    <pivotField numFmtId="166" showAll="0"/>
    <pivotField numFmtId="165" showAll="0"/>
    <pivotField numFmtId="165" showAll="0"/>
    <pivotField numFmtId="165" showAll="0"/>
    <pivotField numFmtId="165" showAll="0"/>
    <pivotField numFmtId="165" showAll="0"/>
    <pivotField numFmtId="165" showAll="0"/>
    <pivotField numFmtId="165" showAll="0"/>
  </pivotFields>
  <rowFields count="4">
    <field x="3"/>
    <field x="0"/>
    <field x="1"/>
    <field x="2"/>
  </rowFields>
  <rowItems count="28">
    <i>
      <x/>
      <x/>
      <x/>
      <x/>
    </i>
    <i r="3">
      <x v="1"/>
    </i>
    <i r="3">
      <x v="3"/>
    </i>
    <i r="3">
      <x v="4"/>
    </i>
    <i r="3">
      <x v="6"/>
    </i>
    <i r="2">
      <x v="1"/>
      <x v="5"/>
    </i>
    <i r="1">
      <x v="1"/>
      <x v="2"/>
      <x v="2"/>
    </i>
    <i>
      <x v="1"/>
      <x/>
      <x/>
      <x/>
    </i>
    <i r="3">
      <x v="1"/>
    </i>
    <i r="3">
      <x v="3"/>
    </i>
    <i r="3">
      <x v="4"/>
    </i>
    <i r="3">
      <x v="6"/>
    </i>
    <i r="2">
      <x v="1"/>
      <x v="5"/>
    </i>
    <i r="1">
      <x v="1"/>
      <x v="2"/>
      <x v="2"/>
    </i>
    <i>
      <x v="2"/>
      <x/>
      <x/>
      <x/>
    </i>
    <i r="3">
      <x v="1"/>
    </i>
    <i r="3">
      <x v="3"/>
    </i>
    <i r="3">
      <x v="4"/>
    </i>
    <i r="3">
      <x v="6"/>
    </i>
    <i r="2">
      <x v="1"/>
      <x v="5"/>
    </i>
    <i r="1">
      <x v="1"/>
      <x v="2"/>
      <x v="2"/>
    </i>
    <i>
      <x v="3"/>
      <x/>
      <x/>
      <x/>
    </i>
    <i r="3">
      <x v="1"/>
    </i>
    <i r="3">
      <x v="3"/>
    </i>
    <i r="3">
      <x v="4"/>
    </i>
    <i r="3">
      <x v="6"/>
    </i>
    <i r="2">
      <x v="1"/>
      <x v="5"/>
    </i>
    <i r="1">
      <x v="1"/>
      <x v="2"/>
      <x v="2"/>
    </i>
  </rowItems>
  <colFields count="1">
    <field x="5"/>
  </colFields>
  <colItems count="2">
    <i>
      <x v="2"/>
    </i>
    <i>
      <x v="3"/>
    </i>
  </colItems>
  <dataFields count="1">
    <dataField name="Total Operating cost _x000a_(USD)" fld="6" baseField="0" baseItem="0" numFmtId="165"/>
  </dataFields>
  <formats count="54">
    <format dxfId="904">
      <pivotArea outline="0" collapsedLevelsAreSubtotals="1" fieldPosition="0"/>
    </format>
    <format dxfId="903">
      <pivotArea type="all" dataOnly="0" outline="0" fieldPosition="0"/>
    </format>
    <format dxfId="902">
      <pivotArea type="all" dataOnly="0" outline="0" fieldPosition="0"/>
    </format>
    <format dxfId="901">
      <pivotArea outline="0" collapsedLevelsAreSubtotals="1" fieldPosition="0"/>
    </format>
    <format dxfId="900">
      <pivotArea dataOnly="0" labelOnly="1" fieldPosition="0">
        <references count="1">
          <reference field="5" count="0"/>
        </references>
      </pivotArea>
    </format>
    <format dxfId="899">
      <pivotArea dataOnly="0" labelOnly="1" fieldPosition="0">
        <references count="1">
          <reference field="5" count="0"/>
        </references>
      </pivotArea>
    </format>
    <format dxfId="898">
      <pivotArea dataOnly="0" labelOnly="1" fieldPosition="0">
        <references count="1">
          <reference field="5" count="0"/>
        </references>
      </pivotArea>
    </format>
    <format dxfId="897">
      <pivotArea type="all" dataOnly="0" outline="0" fieldPosition="0"/>
    </format>
    <format dxfId="896">
      <pivotArea outline="0" collapsedLevelsAreSubtotals="1" fieldPosition="0"/>
    </format>
    <format dxfId="895">
      <pivotArea dataOnly="0" labelOnly="1" fieldPosition="0">
        <references count="1">
          <reference field="5" count="0"/>
        </references>
      </pivotArea>
    </format>
    <format dxfId="894">
      <pivotArea outline="0" collapsedLevelsAreSubtotals="1" fieldPosition="0"/>
    </format>
    <format dxfId="893">
      <pivotArea dataOnly="0" labelOnly="1" fieldPosition="0">
        <references count="1">
          <reference field="5" count="0"/>
        </references>
      </pivotArea>
    </format>
    <format dxfId="892">
      <pivotArea dataOnly="0" labelOnly="1" fieldPosition="0">
        <references count="1">
          <reference field="5" count="0"/>
        </references>
      </pivotArea>
    </format>
    <format dxfId="891">
      <pivotArea outline="0" collapsedLevelsAreSubtotals="1" fieldPosition="0"/>
    </format>
    <format dxfId="890">
      <pivotArea dataOnly="0" labelOnly="1" fieldPosition="0">
        <references count="1">
          <reference field="3" count="0"/>
        </references>
      </pivotArea>
    </format>
    <format dxfId="889">
      <pivotArea dataOnly="0" labelOnly="1" fieldPosition="0">
        <references count="2">
          <reference field="0" count="0"/>
          <reference field="3" count="0" selected="0"/>
        </references>
      </pivotArea>
    </format>
    <format dxfId="888">
      <pivotArea dataOnly="0" labelOnly="1" fieldPosition="0">
        <references count="3">
          <reference field="0" count="1" selected="0">
            <x v="0"/>
          </reference>
          <reference field="1" count="2">
            <x v="0"/>
            <x v="1"/>
          </reference>
          <reference field="3" count="0" selected="0"/>
        </references>
      </pivotArea>
    </format>
    <format dxfId="887">
      <pivotArea dataOnly="0" labelOnly="1" fieldPosition="0">
        <references count="4">
          <reference field="0" count="1" selected="0">
            <x v="0"/>
          </reference>
          <reference field="1" count="1" selected="0">
            <x v="1"/>
          </reference>
          <reference field="2" count="1">
            <x v="5"/>
          </reference>
          <reference field="3" count="0" selected="0"/>
        </references>
      </pivotArea>
    </format>
    <format dxfId="886">
      <pivotArea outline="0" collapsedLevelsAreSubtotals="1" fieldPosition="0"/>
    </format>
    <format dxfId="885">
      <pivotArea dataOnly="0" labelOnly="1" fieldPosition="0">
        <references count="3">
          <reference field="0" count="1" selected="0">
            <x v="1"/>
          </reference>
          <reference field="1" count="1">
            <x v="2"/>
          </reference>
          <reference field="3" count="0" selected="0"/>
        </references>
      </pivotArea>
    </format>
    <format dxfId="884">
      <pivotArea dataOnly="0" labelOnly="1" fieldPosition="0">
        <references count="3">
          <reference field="0" count="1" selected="0">
            <x v="0"/>
          </reference>
          <reference field="1" count="2">
            <x v="0"/>
            <x v="1"/>
          </reference>
          <reference field="3" count="0" selected="0"/>
        </references>
      </pivotArea>
    </format>
    <format dxfId="883">
      <pivotArea dataOnly="0" labelOnly="1" fieldPosition="0">
        <references count="4">
          <reference field="0" count="1" selected="0">
            <x v="0"/>
          </reference>
          <reference field="1" count="1" selected="0">
            <x v="1"/>
          </reference>
          <reference field="2" count="1">
            <x v="5"/>
          </reference>
          <reference field="3" count="0" selected="0"/>
        </references>
      </pivotArea>
    </format>
    <format dxfId="882">
      <pivotArea dataOnly="0" labelOnly="1" fieldPosition="0">
        <references count="2">
          <reference field="0" count="0"/>
          <reference field="3" count="0" selected="0"/>
        </references>
      </pivotArea>
    </format>
    <format dxfId="881">
      <pivotArea dataOnly="0" labelOnly="1" fieldPosition="0">
        <references count="3">
          <reference field="0" count="1" selected="0">
            <x v="1"/>
          </reference>
          <reference field="1" count="1">
            <x v="2"/>
          </reference>
          <reference field="3" count="0" selected="0"/>
        </references>
      </pivotArea>
    </format>
    <format dxfId="880">
      <pivotArea dataOnly="0" labelOnly="1" fieldPosition="0">
        <references count="3">
          <reference field="0" count="1" selected="0">
            <x v="0"/>
          </reference>
          <reference field="1" count="2">
            <x v="0"/>
            <x v="1"/>
          </reference>
          <reference field="3" count="0" selected="0"/>
        </references>
      </pivotArea>
    </format>
    <format dxfId="879">
      <pivotArea dataOnly="0" labelOnly="1" fieldPosition="0">
        <references count="4">
          <reference field="0" count="1" selected="0">
            <x v="0"/>
          </reference>
          <reference field="1" count="1" selected="0">
            <x v="1"/>
          </reference>
          <reference field="2" count="1">
            <x v="5"/>
          </reference>
          <reference field="3" count="0" selected="0"/>
        </references>
      </pivotArea>
    </format>
    <format dxfId="878">
      <pivotArea outline="0" collapsedLevelsAreSubtotals="1" fieldPosition="0"/>
    </format>
    <format dxfId="877">
      <pivotArea dataOnly="0" labelOnly="1" fieldPosition="0">
        <references count="1">
          <reference field="3" count="0"/>
        </references>
      </pivotArea>
    </format>
    <format dxfId="876">
      <pivotArea dataOnly="0" labelOnly="1" fieldPosition="0">
        <references count="2">
          <reference field="0" count="0"/>
          <reference field="3" count="1" selected="0">
            <x v="1"/>
          </reference>
        </references>
      </pivotArea>
    </format>
    <format dxfId="875">
      <pivotArea dataOnly="0" labelOnly="1" fieldPosition="0">
        <references count="2">
          <reference field="0" count="0"/>
          <reference field="3" count="1" selected="0">
            <x v="2"/>
          </reference>
        </references>
      </pivotArea>
    </format>
    <format dxfId="874">
      <pivotArea dataOnly="0" labelOnly="1" fieldPosition="0">
        <references count="2">
          <reference field="0" count="0"/>
          <reference field="3" count="1" selected="0">
            <x v="3"/>
          </reference>
        </references>
      </pivotArea>
    </format>
    <format dxfId="873">
      <pivotArea dataOnly="0" labelOnly="1" fieldPosition="0">
        <references count="2">
          <reference field="0" count="0"/>
          <reference field="3" count="1" selected="0">
            <x v="0"/>
          </reference>
        </references>
      </pivotArea>
    </format>
    <format dxfId="872">
      <pivotArea dataOnly="0" labelOnly="1" fieldPosition="0">
        <references count="3">
          <reference field="0" count="1" selected="0">
            <x v="1"/>
          </reference>
          <reference field="1" count="1">
            <x v="2"/>
          </reference>
          <reference field="3" count="1" selected="0">
            <x v="1"/>
          </reference>
        </references>
      </pivotArea>
    </format>
    <format dxfId="871">
      <pivotArea dataOnly="0" labelOnly="1" fieldPosition="0">
        <references count="3">
          <reference field="0" count="1" selected="0">
            <x v="0"/>
          </reference>
          <reference field="1" count="2">
            <x v="0"/>
            <x v="1"/>
          </reference>
          <reference field="3" count="1" selected="0">
            <x v="1"/>
          </reference>
        </references>
      </pivotArea>
    </format>
    <format dxfId="870">
      <pivotArea dataOnly="0" labelOnly="1" fieldPosition="0">
        <references count="3">
          <reference field="0" count="1" selected="0">
            <x v="1"/>
          </reference>
          <reference field="1" count="1">
            <x v="2"/>
          </reference>
          <reference field="3" count="1" selected="0">
            <x v="2"/>
          </reference>
        </references>
      </pivotArea>
    </format>
    <format dxfId="869">
      <pivotArea dataOnly="0" labelOnly="1" fieldPosition="0">
        <references count="3">
          <reference field="0" count="1" selected="0">
            <x v="0"/>
          </reference>
          <reference field="1" count="2">
            <x v="0"/>
            <x v="1"/>
          </reference>
          <reference field="3" count="1" selected="0">
            <x v="2"/>
          </reference>
        </references>
      </pivotArea>
    </format>
    <format dxfId="868">
      <pivotArea dataOnly="0" labelOnly="1" fieldPosition="0">
        <references count="3">
          <reference field="0" count="1" selected="0">
            <x v="1"/>
          </reference>
          <reference field="1" count="1">
            <x v="2"/>
          </reference>
          <reference field="3" count="1" selected="0">
            <x v="3"/>
          </reference>
        </references>
      </pivotArea>
    </format>
    <format dxfId="867">
      <pivotArea dataOnly="0" labelOnly="1" fieldPosition="0">
        <references count="3">
          <reference field="0" count="1" selected="0">
            <x v="0"/>
          </reference>
          <reference field="1" count="2">
            <x v="0"/>
            <x v="1"/>
          </reference>
          <reference field="3" count="1" selected="0">
            <x v="3"/>
          </reference>
        </references>
      </pivotArea>
    </format>
    <format dxfId="866">
      <pivotArea dataOnly="0" labelOnly="1" fieldPosition="0">
        <references count="3">
          <reference field="0" count="1" selected="0">
            <x v="1"/>
          </reference>
          <reference field="1" count="1">
            <x v="2"/>
          </reference>
          <reference field="3" count="1" selected="0">
            <x v="0"/>
          </reference>
        </references>
      </pivotArea>
    </format>
    <format dxfId="865">
      <pivotArea dataOnly="0" labelOnly="1" fieldPosition="0">
        <references count="3">
          <reference field="0" count="1" selected="0">
            <x v="0"/>
          </reference>
          <reference field="1" count="2">
            <x v="0"/>
            <x v="1"/>
          </reference>
          <reference field="3" count="1" selected="0">
            <x v="0"/>
          </reference>
        </references>
      </pivotArea>
    </format>
    <format dxfId="864">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863">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862">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861">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860">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859">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858">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857">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856">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855">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854">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853">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852">
      <pivotArea dataOnly="0" labelOnly="1" fieldPosition="0">
        <references count="1">
          <reference field="5" count="0"/>
        </references>
      </pivotArea>
    </format>
    <format dxfId="851">
      <pivotArea outline="0" collapsedLevelsAreSubtotals="1" fieldPosition="0">
        <references count="1">
          <reference field="5" count="1" selected="0">
            <x v="3"/>
          </reference>
        </references>
      </pivotArea>
    </format>
  </formats>
  <chartFormats count="34">
    <chartFormat chart="1" format="21" series="1">
      <pivotArea type="data" outline="0" fieldPosition="0">
        <references count="1">
          <reference field="5" count="1" selected="0">
            <x v="0"/>
          </reference>
        </references>
      </pivotArea>
    </chartFormat>
    <chartFormat chart="1" format="24" series="1">
      <pivotArea type="data" outline="0" fieldPosition="0">
        <references count="2">
          <reference field="4294967294" count="1" selected="0">
            <x v="0"/>
          </reference>
          <reference field="5" count="1" selected="0">
            <x v="0"/>
          </reference>
        </references>
      </pivotArea>
    </chartFormat>
    <chartFormat chart="1" format="36" series="1">
      <pivotArea type="data" outline="0" fieldPosition="0">
        <references count="2">
          <reference field="4294967294" count="1" selected="0">
            <x v="0"/>
          </reference>
          <reference field="5" count="1" selected="0">
            <x v="1"/>
          </reference>
        </references>
      </pivotArea>
    </chartFormat>
    <chartFormat chart="1" format="56" series="1">
      <pivotArea type="data" outline="0" fieldPosition="0">
        <references count="1">
          <reference field="4294967294" count="1" selected="0">
            <x v="0"/>
          </reference>
        </references>
      </pivotArea>
    </chartFormat>
    <chartFormat chart="1" format="57" series="1">
      <pivotArea type="data" outline="0" fieldPosition="0">
        <references count="2">
          <reference field="4294967294" count="1" selected="0">
            <x v="0"/>
          </reference>
          <reference field="5" count="1" selected="0">
            <x v="2"/>
          </reference>
        </references>
      </pivotArea>
    </chartFormat>
    <chartFormat chart="1" format="58" series="1">
      <pivotArea type="data" outline="0" fieldPosition="0">
        <references count="2">
          <reference field="4294967294" count="1" selected="0">
            <x v="0"/>
          </reference>
          <reference field="5" count="1" selected="0">
            <x v="3"/>
          </reference>
        </references>
      </pivotArea>
    </chartFormat>
    <chartFormat chart="1" format="59">
      <pivotArea type="data" outline="0" fieldPosition="0">
        <references count="6">
          <reference field="4294967294" count="1" selected="0">
            <x v="0"/>
          </reference>
          <reference field="0" count="1" selected="0">
            <x v="0"/>
          </reference>
          <reference field="1" count="1" selected="0">
            <x v="1"/>
          </reference>
          <reference field="2" count="1" selected="0">
            <x v="5"/>
          </reference>
          <reference field="3" count="1" selected="0">
            <x v="3"/>
          </reference>
          <reference field="5" count="1" selected="0">
            <x v="3"/>
          </reference>
        </references>
      </pivotArea>
    </chartFormat>
    <chartFormat chart="1" format="60">
      <pivotArea type="data" outline="0" fieldPosition="0">
        <references count="6">
          <reference field="4294967294" count="1" selected="0">
            <x v="0"/>
          </reference>
          <reference field="0" count="1" selected="0">
            <x v="0"/>
          </reference>
          <reference field="1" count="1" selected="0">
            <x v="0"/>
          </reference>
          <reference field="2" count="1" selected="0">
            <x v="1"/>
          </reference>
          <reference field="3" count="1" selected="0">
            <x v="0"/>
          </reference>
          <reference field="5" count="1" selected="0">
            <x v="2"/>
          </reference>
        </references>
      </pivotArea>
    </chartFormat>
    <chartFormat chart="1" format="61">
      <pivotArea type="data" outline="0" fieldPosition="0">
        <references count="6">
          <reference field="4294967294" count="1" selected="0">
            <x v="0"/>
          </reference>
          <reference field="0" count="1" selected="0">
            <x v="0"/>
          </reference>
          <reference field="1" count="1" selected="0">
            <x v="0"/>
          </reference>
          <reference field="2" count="1" selected="0">
            <x v="3"/>
          </reference>
          <reference field="3" count="1" selected="0">
            <x v="0"/>
          </reference>
          <reference field="5" count="1" selected="0">
            <x v="2"/>
          </reference>
        </references>
      </pivotArea>
    </chartFormat>
    <chartFormat chart="1" format="62">
      <pivotArea type="data" outline="0" fieldPosition="0">
        <references count="6">
          <reference field="4294967294" count="1" selected="0">
            <x v="0"/>
          </reference>
          <reference field="0" count="1" selected="0">
            <x v="0"/>
          </reference>
          <reference field="1" count="1" selected="0">
            <x v="0"/>
          </reference>
          <reference field="2" count="1" selected="0">
            <x v="4"/>
          </reference>
          <reference field="3" count="1" selected="0">
            <x v="0"/>
          </reference>
          <reference field="5" count="1" selected="0">
            <x v="2"/>
          </reference>
        </references>
      </pivotArea>
    </chartFormat>
    <chartFormat chart="1" format="63">
      <pivotArea type="data" outline="0" fieldPosition="0">
        <references count="6">
          <reference field="4294967294" count="1" selected="0">
            <x v="0"/>
          </reference>
          <reference field="0" count="1" selected="0">
            <x v="0"/>
          </reference>
          <reference field="1" count="1" selected="0">
            <x v="0"/>
          </reference>
          <reference field="2" count="1" selected="0">
            <x v="0"/>
          </reference>
          <reference field="3" count="1" selected="0">
            <x v="0"/>
          </reference>
          <reference field="5" count="1" selected="0">
            <x v="2"/>
          </reference>
        </references>
      </pivotArea>
    </chartFormat>
    <chartFormat chart="1" format="64">
      <pivotArea type="data" outline="0" fieldPosition="0">
        <references count="6">
          <reference field="4294967294" count="1" selected="0">
            <x v="0"/>
          </reference>
          <reference field="0" count="1" selected="0">
            <x v="0"/>
          </reference>
          <reference field="1" count="1" selected="0">
            <x v="0"/>
          </reference>
          <reference field="2" count="1" selected="0">
            <x v="6"/>
          </reference>
          <reference field="3" count="1" selected="0">
            <x v="0"/>
          </reference>
          <reference field="5" count="1" selected="0">
            <x v="2"/>
          </reference>
        </references>
      </pivotArea>
    </chartFormat>
    <chartFormat chart="1" format="65">
      <pivotArea type="data" outline="0" fieldPosition="0">
        <references count="6">
          <reference field="4294967294" count="1" selected="0">
            <x v="0"/>
          </reference>
          <reference field="0" count="1" selected="0">
            <x v="1"/>
          </reference>
          <reference field="1" count="1" selected="0">
            <x v="2"/>
          </reference>
          <reference field="2" count="1" selected="0">
            <x v="2"/>
          </reference>
          <reference field="3" count="1" selected="0">
            <x v="0"/>
          </reference>
          <reference field="5" count="1" selected="0">
            <x v="3"/>
          </reference>
        </references>
      </pivotArea>
    </chartFormat>
    <chartFormat chart="1" format="66">
      <pivotArea type="data" outline="0" fieldPosition="0">
        <references count="6">
          <reference field="4294967294" count="1" selected="0">
            <x v="0"/>
          </reference>
          <reference field="0" count="1" selected="0">
            <x v="0"/>
          </reference>
          <reference field="1" count="1" selected="0">
            <x v="1"/>
          </reference>
          <reference field="2" count="1" selected="0">
            <x v="5"/>
          </reference>
          <reference field="3" count="1" selected="0">
            <x v="0"/>
          </reference>
          <reference field="5" count="1" selected="0">
            <x v="3"/>
          </reference>
        </references>
      </pivotArea>
    </chartFormat>
    <chartFormat chart="1" format="67">
      <pivotArea type="data" outline="0" fieldPosition="0">
        <references count="6">
          <reference field="4294967294" count="1" selected="0">
            <x v="0"/>
          </reference>
          <reference field="0" count="1" selected="0">
            <x v="0"/>
          </reference>
          <reference field="1" count="1" selected="0">
            <x v="0"/>
          </reference>
          <reference field="2" count="1" selected="0">
            <x v="1"/>
          </reference>
          <reference field="3" count="1" selected="0">
            <x v="1"/>
          </reference>
          <reference field="5" count="1" selected="0">
            <x v="2"/>
          </reference>
        </references>
      </pivotArea>
    </chartFormat>
    <chartFormat chart="1" format="68">
      <pivotArea type="data" outline="0" fieldPosition="0">
        <references count="6">
          <reference field="4294967294" count="1" selected="0">
            <x v="0"/>
          </reference>
          <reference field="0" count="1" selected="0">
            <x v="0"/>
          </reference>
          <reference field="1" count="1" selected="0">
            <x v="0"/>
          </reference>
          <reference field="2" count="1" selected="0">
            <x v="3"/>
          </reference>
          <reference field="3" count="1" selected="0">
            <x v="1"/>
          </reference>
          <reference field="5" count="1" selected="0">
            <x v="2"/>
          </reference>
        </references>
      </pivotArea>
    </chartFormat>
    <chartFormat chart="1" format="69">
      <pivotArea type="data" outline="0" fieldPosition="0">
        <references count="6">
          <reference field="4294967294" count="1" selected="0">
            <x v="0"/>
          </reference>
          <reference field="0" count="1" selected="0">
            <x v="0"/>
          </reference>
          <reference field="1" count="1" selected="0">
            <x v="0"/>
          </reference>
          <reference field="2" count="1" selected="0">
            <x v="4"/>
          </reference>
          <reference field="3" count="1" selected="0">
            <x v="1"/>
          </reference>
          <reference field="5" count="1" selected="0">
            <x v="2"/>
          </reference>
        </references>
      </pivotArea>
    </chartFormat>
    <chartFormat chart="1" format="70">
      <pivotArea type="data" outline="0" fieldPosition="0">
        <references count="6">
          <reference field="4294967294" count="1" selected="0">
            <x v="0"/>
          </reference>
          <reference field="0" count="1" selected="0">
            <x v="0"/>
          </reference>
          <reference field="1" count="1" selected="0">
            <x v="0"/>
          </reference>
          <reference field="2" count="1" selected="0">
            <x v="6"/>
          </reference>
          <reference field="3" count="1" selected="0">
            <x v="1"/>
          </reference>
          <reference field="5" count="1" selected="0">
            <x v="2"/>
          </reference>
        </references>
      </pivotArea>
    </chartFormat>
    <chartFormat chart="1" format="71">
      <pivotArea type="data" outline="0" fieldPosition="0">
        <references count="6">
          <reference field="4294967294" count="1" selected="0">
            <x v="0"/>
          </reference>
          <reference field="0" count="1" selected="0">
            <x v="0"/>
          </reference>
          <reference field="1" count="1" selected="0">
            <x v="0"/>
          </reference>
          <reference field="2" count="1" selected="0">
            <x v="0"/>
          </reference>
          <reference field="3" count="1" selected="0">
            <x v="1"/>
          </reference>
          <reference field="5" count="1" selected="0">
            <x v="2"/>
          </reference>
        </references>
      </pivotArea>
    </chartFormat>
    <chartFormat chart="1" format="72">
      <pivotArea type="data" outline="0" fieldPosition="0">
        <references count="6">
          <reference field="4294967294" count="1" selected="0">
            <x v="0"/>
          </reference>
          <reference field="0" count="1" selected="0">
            <x v="0"/>
          </reference>
          <reference field="1" count="1" selected="0">
            <x v="1"/>
          </reference>
          <reference field="2" count="1" selected="0">
            <x v="5"/>
          </reference>
          <reference field="3" count="1" selected="0">
            <x v="1"/>
          </reference>
          <reference field="5" count="1" selected="0">
            <x v="3"/>
          </reference>
        </references>
      </pivotArea>
    </chartFormat>
    <chartFormat chart="1" format="73">
      <pivotArea type="data" outline="0" fieldPosition="0">
        <references count="6">
          <reference field="4294967294" count="1" selected="0">
            <x v="0"/>
          </reference>
          <reference field="0" count="1" selected="0">
            <x v="1"/>
          </reference>
          <reference field="1" count="1" selected="0">
            <x v="2"/>
          </reference>
          <reference field="2" count="1" selected="0">
            <x v="2"/>
          </reference>
          <reference field="3" count="1" selected="0">
            <x v="1"/>
          </reference>
          <reference field="5" count="1" selected="0">
            <x v="3"/>
          </reference>
        </references>
      </pivotArea>
    </chartFormat>
    <chartFormat chart="1" format="74">
      <pivotArea type="data" outline="0" fieldPosition="0">
        <references count="6">
          <reference field="4294967294" count="1" selected="0">
            <x v="0"/>
          </reference>
          <reference field="0" count="1" selected="0">
            <x v="0"/>
          </reference>
          <reference field="1" count="1" selected="0">
            <x v="0"/>
          </reference>
          <reference field="2" count="1" selected="0">
            <x v="1"/>
          </reference>
          <reference field="3" count="1" selected="0">
            <x v="2"/>
          </reference>
          <reference field="5" count="1" selected="0">
            <x v="2"/>
          </reference>
        </references>
      </pivotArea>
    </chartFormat>
    <chartFormat chart="1" format="75">
      <pivotArea type="data" outline="0" fieldPosition="0">
        <references count="6">
          <reference field="4294967294" count="1" selected="0">
            <x v="0"/>
          </reference>
          <reference field="0" count="1" selected="0">
            <x v="0"/>
          </reference>
          <reference field="1" count="1" selected="0">
            <x v="0"/>
          </reference>
          <reference field="2" count="1" selected="0">
            <x v="3"/>
          </reference>
          <reference field="3" count="1" selected="0">
            <x v="2"/>
          </reference>
          <reference field="5" count="1" selected="0">
            <x v="2"/>
          </reference>
        </references>
      </pivotArea>
    </chartFormat>
    <chartFormat chart="1" format="76">
      <pivotArea type="data" outline="0" fieldPosition="0">
        <references count="6">
          <reference field="4294967294" count="1" selected="0">
            <x v="0"/>
          </reference>
          <reference field="0" count="1" selected="0">
            <x v="0"/>
          </reference>
          <reference field="1" count="1" selected="0">
            <x v="0"/>
          </reference>
          <reference field="2" count="1" selected="0">
            <x v="4"/>
          </reference>
          <reference field="3" count="1" selected="0">
            <x v="2"/>
          </reference>
          <reference field="5" count="1" selected="0">
            <x v="2"/>
          </reference>
        </references>
      </pivotArea>
    </chartFormat>
    <chartFormat chart="1" format="77">
      <pivotArea type="data" outline="0" fieldPosition="0">
        <references count="6">
          <reference field="4294967294" count="1" selected="0">
            <x v="0"/>
          </reference>
          <reference field="0" count="1" selected="0">
            <x v="0"/>
          </reference>
          <reference field="1" count="1" selected="0">
            <x v="0"/>
          </reference>
          <reference field="2" count="1" selected="0">
            <x v="6"/>
          </reference>
          <reference field="3" count="1" selected="0">
            <x v="2"/>
          </reference>
          <reference field="5" count="1" selected="0">
            <x v="2"/>
          </reference>
        </references>
      </pivotArea>
    </chartFormat>
    <chartFormat chart="1" format="78">
      <pivotArea type="data" outline="0" fieldPosition="0">
        <references count="6">
          <reference field="4294967294" count="1" selected="0">
            <x v="0"/>
          </reference>
          <reference field="0" count="1" selected="0">
            <x v="0"/>
          </reference>
          <reference field="1" count="1" selected="0">
            <x v="0"/>
          </reference>
          <reference field="2" count="1" selected="0">
            <x v="0"/>
          </reference>
          <reference field="3" count="1" selected="0">
            <x v="2"/>
          </reference>
          <reference field="5" count="1" selected="0">
            <x v="2"/>
          </reference>
        </references>
      </pivotArea>
    </chartFormat>
    <chartFormat chart="1" format="79">
      <pivotArea type="data" outline="0" fieldPosition="0">
        <references count="6">
          <reference field="4294967294" count="1" selected="0">
            <x v="0"/>
          </reference>
          <reference field="0" count="1" selected="0">
            <x v="0"/>
          </reference>
          <reference field="1" count="1" selected="0">
            <x v="1"/>
          </reference>
          <reference field="2" count="1" selected="0">
            <x v="5"/>
          </reference>
          <reference field="3" count="1" selected="0">
            <x v="2"/>
          </reference>
          <reference field="5" count="1" selected="0">
            <x v="3"/>
          </reference>
        </references>
      </pivotArea>
    </chartFormat>
    <chartFormat chart="1" format="80">
      <pivotArea type="data" outline="0" fieldPosition="0">
        <references count="6">
          <reference field="4294967294" count="1" selected="0">
            <x v="0"/>
          </reference>
          <reference field="0" count="1" selected="0">
            <x v="1"/>
          </reference>
          <reference field="1" count="1" selected="0">
            <x v="2"/>
          </reference>
          <reference field="2" count="1" selected="0">
            <x v="2"/>
          </reference>
          <reference field="3" count="1" selected="0">
            <x v="2"/>
          </reference>
          <reference field="5" count="1" selected="0">
            <x v="3"/>
          </reference>
        </references>
      </pivotArea>
    </chartFormat>
    <chartFormat chart="1" format="81">
      <pivotArea type="data" outline="0" fieldPosition="0">
        <references count="6">
          <reference field="4294967294" count="1" selected="0">
            <x v="0"/>
          </reference>
          <reference field="0" count="1" selected="0">
            <x v="0"/>
          </reference>
          <reference field="1" count="1" selected="0">
            <x v="0"/>
          </reference>
          <reference field="2" count="1" selected="0">
            <x v="0"/>
          </reference>
          <reference field="3" count="1" selected="0">
            <x v="3"/>
          </reference>
          <reference field="5" count="1" selected="0">
            <x v="2"/>
          </reference>
        </references>
      </pivotArea>
    </chartFormat>
    <chartFormat chart="1" format="82">
      <pivotArea type="data" outline="0" fieldPosition="0">
        <references count="6">
          <reference field="4294967294" count="1" selected="0">
            <x v="0"/>
          </reference>
          <reference field="0" count="1" selected="0">
            <x v="0"/>
          </reference>
          <reference field="1" count="1" selected="0">
            <x v="0"/>
          </reference>
          <reference field="2" count="1" selected="0">
            <x v="6"/>
          </reference>
          <reference field="3" count="1" selected="0">
            <x v="3"/>
          </reference>
          <reference field="5" count="1" selected="0">
            <x v="2"/>
          </reference>
        </references>
      </pivotArea>
    </chartFormat>
    <chartFormat chart="1" format="83">
      <pivotArea type="data" outline="0" fieldPosition="0">
        <references count="6">
          <reference field="4294967294" count="1" selected="0">
            <x v="0"/>
          </reference>
          <reference field="0" count="1" selected="0">
            <x v="0"/>
          </reference>
          <reference field="1" count="1" selected="0">
            <x v="0"/>
          </reference>
          <reference field="2" count="1" selected="0">
            <x v="4"/>
          </reference>
          <reference field="3" count="1" selected="0">
            <x v="3"/>
          </reference>
          <reference field="5" count="1" selected="0">
            <x v="2"/>
          </reference>
        </references>
      </pivotArea>
    </chartFormat>
    <chartFormat chart="1" format="84">
      <pivotArea type="data" outline="0" fieldPosition="0">
        <references count="6">
          <reference field="4294967294" count="1" selected="0">
            <x v="0"/>
          </reference>
          <reference field="0" count="1" selected="0">
            <x v="0"/>
          </reference>
          <reference field="1" count="1" selected="0">
            <x v="0"/>
          </reference>
          <reference field="2" count="1" selected="0">
            <x v="3"/>
          </reference>
          <reference field="3" count="1" selected="0">
            <x v="3"/>
          </reference>
          <reference field="5" count="1" selected="0">
            <x v="2"/>
          </reference>
        </references>
      </pivotArea>
    </chartFormat>
    <chartFormat chart="1" format="85">
      <pivotArea type="data" outline="0" fieldPosition="0">
        <references count="6">
          <reference field="4294967294" count="1" selected="0">
            <x v="0"/>
          </reference>
          <reference field="0" count="1" selected="0">
            <x v="0"/>
          </reference>
          <reference field="1" count="1" selected="0">
            <x v="0"/>
          </reference>
          <reference field="2" count="1" selected="0">
            <x v="1"/>
          </reference>
          <reference field="3" count="1" selected="0">
            <x v="3"/>
          </reference>
          <reference field="5" count="1" selected="0">
            <x v="2"/>
          </reference>
        </references>
      </pivotArea>
    </chartFormat>
    <chartFormat chart="1" format="86">
      <pivotArea type="data" outline="0" fieldPosition="0">
        <references count="4">
          <reference field="4294967294" count="1" selected="0">
            <x v="0"/>
          </reference>
          <reference field="0" count="1" selected="0">
            <x v="1"/>
          </reference>
          <reference field="3" count="1" selected="0">
            <x v="3"/>
          </reference>
          <reference field="5" count="1" selected="0">
            <x v="3"/>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3" dataPosition="0"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location ref="B7:I37" firstHeaderRow="1" firstDataRow="3" firstDataCol="4"/>
  <pivotFields count="40">
    <pivotField axis="axisRow" numFmtId="171" outline="0" showAll="0" sortType="ascending" defaultSubtotal="0">
      <items count="2">
        <item x="0"/>
        <item x="1"/>
      </items>
    </pivotField>
    <pivotField axis="axisRow" numFmtId="171" outline="0" showAll="0" defaultSubtotal="0">
      <items count="3">
        <item x="0"/>
        <item x="1"/>
        <item x="2"/>
      </items>
    </pivotField>
    <pivotField axis="axisRow" numFmtId="171" showAll="0" sortType="ascending">
      <items count="8">
        <item x="4"/>
        <item x="0"/>
        <item x="6"/>
        <item x="1"/>
        <item x="2"/>
        <item x="5"/>
        <item x="3"/>
        <item t="default"/>
      </items>
    </pivotField>
    <pivotField axis="axisRow" numFmtId="171" outline="0" showAll="0" sortType="ascending" defaultSubtotal="0">
      <items count="4">
        <item n="BP" x="0"/>
        <item x="1"/>
        <item n="IT" x="2"/>
        <item n="KP" x="3"/>
      </items>
    </pivotField>
    <pivotField numFmtId="171" showAll="0" defaultSubtotal="0"/>
    <pivotField axis="axisCol" numFmtId="171" showAll="0">
      <items count="5">
        <item n="2016 H1" m="1" x="3"/>
        <item n="2016 H2" m="1" x="2"/>
        <item n="2016 H1 " x="1"/>
        <item n="2016 H2 " x="0"/>
        <item t="default"/>
      </items>
    </pivotField>
    <pivotField dataField="1" numFmtId="165" showAll="0" defaultSubtotal="0"/>
    <pivotField numFmtId="165" showAll="0"/>
    <pivotField numFmtId="165" showAll="0"/>
    <pivotField numFmtId="165" showAll="0"/>
    <pivotField numFmtId="165" showAll="0"/>
    <pivotField numFmtId="165" showAll="0"/>
    <pivotField numFmtId="165" showAll="0"/>
    <pivotField numFmtId="2" showAll="0"/>
    <pivotField numFmtId="2" showAll="0"/>
    <pivotField numFmtId="2" showAll="0"/>
    <pivotField numFmtId="2" showAll="0"/>
    <pivotField numFmtId="2" showAll="0"/>
    <pivotField numFmtId="2" showAll="0"/>
    <pivotField numFmtId="171" showAll="0"/>
    <pivotField numFmtId="171" showAll="0"/>
    <pivotField numFmtId="171" showAll="0"/>
    <pivotField numFmtId="171" showAll="0"/>
    <pivotField numFmtId="171" showAll="0"/>
    <pivotField numFmtId="171" showAll="0"/>
    <pivotField numFmtId="171" showAll="0"/>
    <pivotField dataField="1" numFmtId="166" showAll="0"/>
    <pivotField numFmtId="166" showAll="0"/>
    <pivotField numFmtId="166" showAll="0"/>
    <pivotField numFmtId="166" showAll="0"/>
    <pivotField numFmtId="166" showAll="0"/>
    <pivotField numFmtId="166" showAll="0"/>
    <pivotField numFmtId="166" showAll="0"/>
    <pivotField numFmtId="165" showAll="0"/>
    <pivotField numFmtId="165" showAll="0"/>
    <pivotField numFmtId="165" showAll="0"/>
    <pivotField numFmtId="165" showAll="0"/>
    <pivotField numFmtId="165" showAll="0"/>
    <pivotField numFmtId="165" showAll="0"/>
    <pivotField numFmtId="165" showAll="0"/>
  </pivotFields>
  <rowFields count="4">
    <field x="3"/>
    <field x="0"/>
    <field x="1"/>
    <field x="2"/>
  </rowFields>
  <rowItems count="28">
    <i>
      <x/>
      <x/>
      <x/>
      <x/>
    </i>
    <i r="3">
      <x v="1"/>
    </i>
    <i r="3">
      <x v="3"/>
    </i>
    <i r="3">
      <x v="4"/>
    </i>
    <i r="3">
      <x v="6"/>
    </i>
    <i r="2">
      <x v="1"/>
      <x v="5"/>
    </i>
    <i r="1">
      <x v="1"/>
      <x v="2"/>
      <x v="2"/>
    </i>
    <i>
      <x v="1"/>
      <x/>
      <x/>
      <x/>
    </i>
    <i r="3">
      <x v="1"/>
    </i>
    <i r="3">
      <x v="3"/>
    </i>
    <i r="3">
      <x v="4"/>
    </i>
    <i r="3">
      <x v="6"/>
    </i>
    <i r="2">
      <x v="1"/>
      <x v="5"/>
    </i>
    <i r="1">
      <x v="1"/>
      <x v="2"/>
      <x v="2"/>
    </i>
    <i>
      <x v="2"/>
      <x/>
      <x/>
      <x/>
    </i>
    <i r="3">
      <x v="1"/>
    </i>
    <i r="3">
      <x v="3"/>
    </i>
    <i r="3">
      <x v="4"/>
    </i>
    <i r="3">
      <x v="6"/>
    </i>
    <i r="2">
      <x v="1"/>
      <x v="5"/>
    </i>
    <i r="1">
      <x v="1"/>
      <x v="2"/>
      <x v="2"/>
    </i>
    <i>
      <x v="3"/>
      <x/>
      <x/>
      <x/>
    </i>
    <i r="3">
      <x v="1"/>
    </i>
    <i r="3">
      <x v="3"/>
    </i>
    <i r="3">
      <x v="4"/>
    </i>
    <i r="3">
      <x v="6"/>
    </i>
    <i r="2">
      <x v="1"/>
      <x v="5"/>
    </i>
    <i r="1">
      <x v="1"/>
      <x v="2"/>
      <x v="2"/>
    </i>
  </rowItems>
  <colFields count="2">
    <field x="-2"/>
    <field x="5"/>
  </colFields>
  <colItems count="4">
    <i>
      <x/>
      <x v="2"/>
    </i>
    <i r="1">
      <x v="3"/>
    </i>
    <i i="1">
      <x v="1"/>
      <x v="2"/>
    </i>
    <i r="1" i="1">
      <x v="3"/>
    </i>
  </colItems>
  <dataFields count="2">
    <dataField name="Sum of Total Operating cost_x000a_(USD)" fld="6" baseField="0" baseItem="0" numFmtId="171"/>
    <dataField name="Sum of Total Operating cost (% change))" fld="26" baseField="2" baseItem="0" numFmtId="171"/>
  </dataFields>
  <formats count="143">
    <format dxfId="850">
      <pivotArea outline="0" collapsedLevelsAreSubtotals="1" fieldPosition="0"/>
    </format>
    <format dxfId="849">
      <pivotArea dataOnly="0" labelOnly="1" fieldPosition="0">
        <references count="1">
          <reference field="3" count="0"/>
        </references>
      </pivotArea>
    </format>
    <format dxfId="848">
      <pivotArea dataOnly="0" labelOnly="1" fieldPosition="0">
        <references count="2">
          <reference field="0" count="0"/>
          <reference field="3" count="1" selected="0">
            <x v="1"/>
          </reference>
        </references>
      </pivotArea>
    </format>
    <format dxfId="847">
      <pivotArea dataOnly="0" labelOnly="1" fieldPosition="0">
        <references count="2">
          <reference field="0" count="0"/>
          <reference field="3" count="1" selected="0">
            <x v="2"/>
          </reference>
        </references>
      </pivotArea>
    </format>
    <format dxfId="846">
      <pivotArea type="all" dataOnly="0" outline="0" fieldPosition="0"/>
    </format>
    <format dxfId="845">
      <pivotArea outline="0" collapsedLevelsAreSubtotals="1" fieldPosition="0"/>
    </format>
    <format dxfId="844">
      <pivotArea dataOnly="0" labelOnly="1" fieldPosition="0">
        <references count="1">
          <reference field="3" count="0"/>
        </references>
      </pivotArea>
    </format>
    <format dxfId="843">
      <pivotArea dataOnly="0" labelOnly="1" fieldPosition="0">
        <references count="2">
          <reference field="0" count="0"/>
          <reference field="3" count="1" selected="0">
            <x v="1"/>
          </reference>
        </references>
      </pivotArea>
    </format>
    <format dxfId="842">
      <pivotArea dataOnly="0" labelOnly="1" fieldPosition="0">
        <references count="2">
          <reference field="0" count="0"/>
          <reference field="3" count="1" selected="0">
            <x v="2"/>
          </reference>
        </references>
      </pivotArea>
    </format>
    <format dxfId="841">
      <pivotArea type="all" dataOnly="0" outline="0" fieldPosition="0"/>
    </format>
    <format dxfId="840">
      <pivotArea outline="0" collapsedLevelsAreSubtotals="1" fieldPosition="0"/>
    </format>
    <format dxfId="839">
      <pivotArea dataOnly="0" labelOnly="1" fieldPosition="0">
        <references count="1">
          <reference field="3" count="0"/>
        </references>
      </pivotArea>
    </format>
    <format dxfId="838">
      <pivotArea dataOnly="0" labelOnly="1" fieldPosition="0">
        <references count="2">
          <reference field="0" count="0"/>
          <reference field="3" count="1" selected="0">
            <x v="1"/>
          </reference>
        </references>
      </pivotArea>
    </format>
    <format dxfId="837">
      <pivotArea dataOnly="0" labelOnly="1" fieldPosition="0">
        <references count="2">
          <reference field="0" count="0"/>
          <reference field="3" count="1" selected="0">
            <x v="2"/>
          </reference>
        </references>
      </pivotArea>
    </format>
    <format dxfId="836">
      <pivotArea outline="0" collapsedLevelsAreSubtotals="1" fieldPosition="0"/>
    </format>
    <format dxfId="835">
      <pivotArea dataOnly="0" labelOnly="1" fieldPosition="0">
        <references count="1">
          <reference field="3" count="0"/>
        </references>
      </pivotArea>
    </format>
    <format dxfId="834">
      <pivotArea dataOnly="0" labelOnly="1" fieldPosition="0">
        <references count="2">
          <reference field="0" count="0"/>
          <reference field="3" count="1" selected="0">
            <x v="2"/>
          </reference>
        </references>
      </pivotArea>
    </format>
    <format dxfId="833">
      <pivotArea type="all" dataOnly="0" outline="0" fieldPosition="0"/>
    </format>
    <format dxfId="832">
      <pivotArea outline="0" collapsedLevelsAreSubtotals="1" fieldPosition="0"/>
    </format>
    <format dxfId="831">
      <pivotArea dataOnly="0" labelOnly="1" fieldPosition="0">
        <references count="1">
          <reference field="3" count="0"/>
        </references>
      </pivotArea>
    </format>
    <format dxfId="830">
      <pivotArea dataOnly="0" labelOnly="1" fieldPosition="0">
        <references count="2">
          <reference field="0" count="0"/>
          <reference field="3" count="1" selected="0">
            <x v="2"/>
          </reference>
        </references>
      </pivotArea>
    </format>
    <format dxfId="829">
      <pivotArea outline="0" collapsedLevelsAreSubtotals="1" fieldPosition="0"/>
    </format>
    <format dxfId="828">
      <pivotArea dataOnly="0" labelOnly="1" fieldPosition="0">
        <references count="1">
          <reference field="3" count="0"/>
        </references>
      </pivotArea>
    </format>
    <format dxfId="827">
      <pivotArea dataOnly="0" labelOnly="1" fieldPosition="0">
        <references count="3">
          <reference field="0" count="0" selected="0"/>
          <reference field="1" count="0"/>
          <reference field="3" count="1" selected="0">
            <x v="1"/>
          </reference>
        </references>
      </pivotArea>
    </format>
    <format dxfId="826">
      <pivotArea dataOnly="0" labelOnly="1" fieldPosition="0">
        <references count="3">
          <reference field="0" count="0" selected="0"/>
          <reference field="1" count="0"/>
          <reference field="3" count="1" selected="0">
            <x v="2"/>
          </reference>
        </references>
      </pivotArea>
    </format>
    <format dxfId="825">
      <pivotArea outline="0" collapsedLevelsAreSubtotals="1" fieldPosition="0">
        <references count="2">
          <reference field="4294967294" count="1" selected="0">
            <x v="0"/>
          </reference>
          <reference field="5" count="0" selected="0"/>
        </references>
      </pivotArea>
    </format>
    <format dxfId="824">
      <pivotArea outline="0" collapsedLevelsAreSubtotals="1" fieldPosition="0"/>
    </format>
    <format dxfId="823">
      <pivotArea dataOnly="0" labelOnly="1" fieldPosition="0">
        <references count="1">
          <reference field="3" count="0"/>
        </references>
      </pivotArea>
    </format>
    <format dxfId="822">
      <pivotArea dataOnly="0" labelOnly="1" fieldPosition="0">
        <references count="3">
          <reference field="0" count="0" selected="0"/>
          <reference field="1" count="0"/>
          <reference field="3" count="1" selected="0">
            <x v="1"/>
          </reference>
        </references>
      </pivotArea>
    </format>
    <format dxfId="821">
      <pivotArea dataOnly="0" labelOnly="1" fieldPosition="0">
        <references count="3">
          <reference field="0" count="0" selected="0"/>
          <reference field="1" count="0"/>
          <reference field="3" count="1" selected="0">
            <x v="2"/>
          </reference>
        </references>
      </pivotArea>
    </format>
    <format dxfId="820">
      <pivotArea dataOnly="0" labelOnly="1" fieldPosition="0">
        <references count="2">
          <reference field="4294967294" count="1" selected="0">
            <x v="0"/>
          </reference>
          <reference field="5" count="0"/>
        </references>
      </pivotArea>
    </format>
    <format dxfId="819">
      <pivotArea dataOnly="0" labelOnly="1" fieldPosition="0">
        <references count="2">
          <reference field="4294967294" count="1" selected="0">
            <x v="1"/>
          </reference>
          <reference field="5" count="0"/>
        </references>
      </pivotArea>
    </format>
    <format dxfId="818">
      <pivotArea outline="0" collapsedLevelsAreSubtotals="1" fieldPosition="0">
        <references count="2">
          <reference field="4294967294" count="1" selected="0">
            <x v="1"/>
          </reference>
          <reference field="5" count="1" selected="0">
            <x v="0"/>
          </reference>
        </references>
      </pivotArea>
    </format>
    <format dxfId="817">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816">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815">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1"/>
          </reference>
          <reference field="5" count="1" selected="0">
            <x v="1"/>
          </reference>
        </references>
      </pivotArea>
    </format>
    <format dxfId="814">
      <pivotArea collapsedLevelsAreSubtotals="1" fieldPosition="0">
        <references count="5">
          <reference field="4294967294" count="1" selected="0">
            <x v="1"/>
          </reference>
          <reference field="0" count="1" selected="0">
            <x v="0"/>
          </reference>
          <reference field="1" count="1">
            <x v="1"/>
          </reference>
          <reference field="3" count="1" selected="0">
            <x v="2"/>
          </reference>
          <reference field="5" count="1" selected="0">
            <x v="1"/>
          </reference>
        </references>
      </pivotArea>
    </format>
    <format dxfId="813">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2"/>
          </reference>
          <reference field="5" count="1" selected="0">
            <x v="1"/>
          </reference>
        </references>
      </pivotArea>
    </format>
    <format dxfId="812">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3"/>
          </reference>
          <reference field="5" count="1" selected="0">
            <x v="1"/>
          </reference>
        </references>
      </pivotArea>
    </format>
    <format dxfId="811">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0"/>
          </reference>
          <reference field="5" count="1" selected="0">
            <x v="1"/>
          </reference>
        </references>
      </pivotArea>
    </format>
    <format dxfId="810">
      <pivotArea dataOnly="0" labelOnly="1" fieldPosition="0">
        <references count="1">
          <reference field="3" count="0"/>
        </references>
      </pivotArea>
    </format>
    <format dxfId="809">
      <pivotArea outline="0" collapsedLevelsAreSubtotals="1" fieldPosition="0"/>
    </format>
    <format dxfId="808">
      <pivotArea dataOnly="0" labelOnly="1" fieldPosition="0">
        <references count="1">
          <reference field="3" count="0"/>
        </references>
      </pivotArea>
    </format>
    <format dxfId="807">
      <pivotArea dataOnly="0" labelOnly="1" fieldPosition="0">
        <references count="2">
          <reference field="0" count="0"/>
          <reference field="3" count="1" selected="0">
            <x v="1"/>
          </reference>
        </references>
      </pivotArea>
    </format>
    <format dxfId="806">
      <pivotArea dataOnly="0" labelOnly="1" fieldPosition="0">
        <references count="2">
          <reference field="0" count="0"/>
          <reference field="3" count="1" selected="0">
            <x v="2"/>
          </reference>
        </references>
      </pivotArea>
    </format>
    <format dxfId="805">
      <pivotArea dataOnly="0" labelOnly="1" fieldPosition="0">
        <references count="2">
          <reference field="0" count="0"/>
          <reference field="3" count="1" selected="0">
            <x v="3"/>
          </reference>
        </references>
      </pivotArea>
    </format>
    <format dxfId="804">
      <pivotArea dataOnly="0" labelOnly="1" fieldPosition="0">
        <references count="2">
          <reference field="0" count="0"/>
          <reference field="3" count="1" selected="0">
            <x v="0"/>
          </reference>
        </references>
      </pivotArea>
    </format>
    <format dxfId="803">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802">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801">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800">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799">
      <pivotArea dataOnly="0" labelOnly="1" fieldPosition="0">
        <references count="2">
          <reference field="4294967294" count="1" selected="0">
            <x v="0"/>
          </reference>
          <reference field="5" count="0"/>
        </references>
      </pivotArea>
    </format>
    <format dxfId="798">
      <pivotArea dataOnly="0" labelOnly="1" fieldPosition="0">
        <references count="2">
          <reference field="4294967294" count="1" selected="0">
            <x v="1"/>
          </reference>
          <reference field="5" count="0"/>
        </references>
      </pivotArea>
    </format>
    <format dxfId="797">
      <pivotArea outline="0" collapsedLevelsAreSubtotals="1" fieldPosition="0"/>
    </format>
    <format dxfId="796">
      <pivotArea dataOnly="0" labelOnly="1" fieldPosition="0">
        <references count="2">
          <reference field="0" count="0"/>
          <reference field="3" count="1" selected="0">
            <x v="1"/>
          </reference>
        </references>
      </pivotArea>
    </format>
    <format dxfId="795">
      <pivotArea dataOnly="0" labelOnly="1" fieldPosition="0">
        <references count="2">
          <reference field="0" count="0"/>
          <reference field="3" count="1" selected="0">
            <x v="2"/>
          </reference>
        </references>
      </pivotArea>
    </format>
    <format dxfId="794">
      <pivotArea dataOnly="0" labelOnly="1" fieldPosition="0">
        <references count="2">
          <reference field="0" count="0"/>
          <reference field="3" count="1" selected="0">
            <x v="3"/>
          </reference>
        </references>
      </pivotArea>
    </format>
    <format dxfId="793">
      <pivotArea dataOnly="0" labelOnly="1" fieldPosition="0">
        <references count="2">
          <reference field="0" count="0"/>
          <reference field="3" count="1" selected="0">
            <x v="0"/>
          </reference>
        </references>
      </pivotArea>
    </format>
    <format dxfId="792">
      <pivotArea dataOnly="0" labelOnly="1" fieldPosition="0">
        <references count="3">
          <reference field="0" count="1" selected="0">
            <x v="1"/>
          </reference>
          <reference field="1" count="1">
            <x v="2"/>
          </reference>
          <reference field="3" count="1" selected="0">
            <x v="1"/>
          </reference>
        </references>
      </pivotArea>
    </format>
    <format dxfId="791">
      <pivotArea dataOnly="0" labelOnly="1" fieldPosition="0">
        <references count="3">
          <reference field="0" count="1" selected="0">
            <x v="0"/>
          </reference>
          <reference field="1" count="2">
            <x v="0"/>
            <x v="1"/>
          </reference>
          <reference field="3" count="1" selected="0">
            <x v="1"/>
          </reference>
        </references>
      </pivotArea>
    </format>
    <format dxfId="790">
      <pivotArea dataOnly="0" labelOnly="1" fieldPosition="0">
        <references count="3">
          <reference field="0" count="1" selected="0">
            <x v="1"/>
          </reference>
          <reference field="1" count="1">
            <x v="2"/>
          </reference>
          <reference field="3" count="1" selected="0">
            <x v="2"/>
          </reference>
        </references>
      </pivotArea>
    </format>
    <format dxfId="789">
      <pivotArea dataOnly="0" labelOnly="1" fieldPosition="0">
        <references count="3">
          <reference field="0" count="1" selected="0">
            <x v="0"/>
          </reference>
          <reference field="1" count="2">
            <x v="0"/>
            <x v="1"/>
          </reference>
          <reference field="3" count="1" selected="0">
            <x v="2"/>
          </reference>
        </references>
      </pivotArea>
    </format>
    <format dxfId="788">
      <pivotArea dataOnly="0" labelOnly="1" fieldPosition="0">
        <references count="3">
          <reference field="0" count="1" selected="0">
            <x v="1"/>
          </reference>
          <reference field="1" count="1">
            <x v="2"/>
          </reference>
          <reference field="3" count="1" selected="0">
            <x v="3"/>
          </reference>
        </references>
      </pivotArea>
    </format>
    <format dxfId="787">
      <pivotArea dataOnly="0" labelOnly="1" fieldPosition="0">
        <references count="3">
          <reference field="0" count="1" selected="0">
            <x v="0"/>
          </reference>
          <reference field="1" count="2">
            <x v="0"/>
            <x v="1"/>
          </reference>
          <reference field="3" count="1" selected="0">
            <x v="3"/>
          </reference>
        </references>
      </pivotArea>
    </format>
    <format dxfId="786">
      <pivotArea dataOnly="0" labelOnly="1" fieldPosition="0">
        <references count="3">
          <reference field="0" count="1" selected="0">
            <x v="1"/>
          </reference>
          <reference field="1" count="1">
            <x v="2"/>
          </reference>
          <reference field="3" count="1" selected="0">
            <x v="0"/>
          </reference>
        </references>
      </pivotArea>
    </format>
    <format dxfId="785">
      <pivotArea dataOnly="0" labelOnly="1" fieldPosition="0">
        <references count="3">
          <reference field="0" count="1" selected="0">
            <x v="0"/>
          </reference>
          <reference field="1" count="2">
            <x v="0"/>
            <x v="1"/>
          </reference>
          <reference field="3" count="1" selected="0">
            <x v="0"/>
          </reference>
        </references>
      </pivotArea>
    </format>
    <format dxfId="784">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783">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782">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78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780">
      <pivotArea dataOnly="0" labelOnly="1" fieldPosition="0">
        <references count="2">
          <reference field="4294967294" count="1" selected="0">
            <x v="0"/>
          </reference>
          <reference field="5" count="0"/>
        </references>
      </pivotArea>
    </format>
    <format dxfId="779">
      <pivotArea dataOnly="0" labelOnly="1" fieldPosition="0">
        <references count="2">
          <reference field="4294967294" count="1" selected="0">
            <x v="1"/>
          </reference>
          <reference field="5" count="0"/>
        </references>
      </pivotArea>
    </format>
    <format dxfId="778">
      <pivotArea field="1" type="button" dataOnly="0" labelOnly="1" outline="0" axis="axisRow" fieldPosition="2"/>
    </format>
    <format dxfId="777">
      <pivotArea dataOnly="0" labelOnly="1" fieldPosition="0">
        <references count="3">
          <reference field="0" count="1" selected="0">
            <x v="1"/>
          </reference>
          <reference field="1" count="1">
            <x v="2"/>
          </reference>
          <reference field="3" count="1" selected="0">
            <x v="1"/>
          </reference>
        </references>
      </pivotArea>
    </format>
    <format dxfId="776">
      <pivotArea dataOnly="0" labelOnly="1" fieldPosition="0">
        <references count="3">
          <reference field="0" count="1" selected="0">
            <x v="0"/>
          </reference>
          <reference field="1" count="2">
            <x v="0"/>
            <x v="1"/>
          </reference>
          <reference field="3" count="1" selected="0">
            <x v="1"/>
          </reference>
        </references>
      </pivotArea>
    </format>
    <format dxfId="775">
      <pivotArea dataOnly="0" labelOnly="1" fieldPosition="0">
        <references count="3">
          <reference field="0" count="1" selected="0">
            <x v="1"/>
          </reference>
          <reference field="1" count="1">
            <x v="2"/>
          </reference>
          <reference field="3" count="1" selected="0">
            <x v="2"/>
          </reference>
        </references>
      </pivotArea>
    </format>
    <format dxfId="774">
      <pivotArea dataOnly="0" labelOnly="1" fieldPosition="0">
        <references count="3">
          <reference field="0" count="1" selected="0">
            <x v="0"/>
          </reference>
          <reference field="1" count="2">
            <x v="0"/>
            <x v="1"/>
          </reference>
          <reference field="3" count="1" selected="0">
            <x v="2"/>
          </reference>
        </references>
      </pivotArea>
    </format>
    <format dxfId="773">
      <pivotArea dataOnly="0" labelOnly="1" fieldPosition="0">
        <references count="3">
          <reference field="0" count="1" selected="0">
            <x v="1"/>
          </reference>
          <reference field="1" count="1">
            <x v="2"/>
          </reference>
          <reference field="3" count="1" selected="0">
            <x v="3"/>
          </reference>
        </references>
      </pivotArea>
    </format>
    <format dxfId="772">
      <pivotArea dataOnly="0" labelOnly="1" fieldPosition="0">
        <references count="3">
          <reference field="0" count="1" selected="0">
            <x v="0"/>
          </reference>
          <reference field="1" count="2">
            <x v="0"/>
            <x v="1"/>
          </reference>
          <reference field="3" count="1" selected="0">
            <x v="3"/>
          </reference>
        </references>
      </pivotArea>
    </format>
    <format dxfId="771">
      <pivotArea dataOnly="0" labelOnly="1" fieldPosition="0">
        <references count="3">
          <reference field="0" count="1" selected="0">
            <x v="1"/>
          </reference>
          <reference field="1" count="1">
            <x v="2"/>
          </reference>
          <reference field="3" count="1" selected="0">
            <x v="0"/>
          </reference>
        </references>
      </pivotArea>
    </format>
    <format dxfId="770">
      <pivotArea dataOnly="0" labelOnly="1" fieldPosition="0">
        <references count="3">
          <reference field="0" count="1" selected="0">
            <x v="0"/>
          </reference>
          <reference field="1" count="2">
            <x v="0"/>
            <x v="1"/>
          </reference>
          <reference field="3" count="1" selected="0">
            <x v="0"/>
          </reference>
        </references>
      </pivotArea>
    </format>
    <format dxfId="769">
      <pivotArea outline="0" collapsedLevelsAreSubtotals="1" fieldPosition="0">
        <references count="2">
          <reference field="4294967294" count="1" selected="0">
            <x v="1"/>
          </reference>
          <reference field="5" count="1" selected="0">
            <x v="1"/>
          </reference>
        </references>
      </pivotArea>
    </format>
    <format dxfId="768">
      <pivotArea outline="0" collapsedLevelsAreSubtotals="1" fieldPosition="0">
        <references count="2">
          <reference field="4294967294" count="1" selected="0">
            <x v="1"/>
          </reference>
          <reference field="5" count="1" selected="0">
            <x v="3"/>
          </reference>
        </references>
      </pivotArea>
    </format>
    <format dxfId="767">
      <pivotArea outline="0" collapsedLevelsAreSubtotals="1" fieldPosition="0">
        <references count="2">
          <reference field="4294967294" count="1" selected="0">
            <x v="1"/>
          </reference>
          <reference field="5" count="1" selected="0">
            <x v="3"/>
          </reference>
        </references>
      </pivotArea>
    </format>
    <format dxfId="766">
      <pivotArea outline="0" collapsedLevelsAreSubtotals="1" fieldPosition="0"/>
    </format>
    <format dxfId="765">
      <pivotArea dataOnly="0" labelOnly="1" fieldPosition="0">
        <references count="1">
          <reference field="3" count="0"/>
        </references>
      </pivotArea>
    </format>
    <format dxfId="764">
      <pivotArea dataOnly="0" labelOnly="1" fieldPosition="0">
        <references count="2">
          <reference field="0" count="0"/>
          <reference field="3" count="1" selected="0">
            <x v="1"/>
          </reference>
        </references>
      </pivotArea>
    </format>
    <format dxfId="763">
      <pivotArea dataOnly="0" labelOnly="1" fieldPosition="0">
        <references count="2">
          <reference field="0" count="0"/>
          <reference field="3" count="1" selected="0">
            <x v="2"/>
          </reference>
        </references>
      </pivotArea>
    </format>
    <format dxfId="762">
      <pivotArea dataOnly="0" labelOnly="1" fieldPosition="0">
        <references count="2">
          <reference field="0" count="0"/>
          <reference field="3" count="1" selected="0">
            <x v="3"/>
          </reference>
        </references>
      </pivotArea>
    </format>
    <format dxfId="761">
      <pivotArea dataOnly="0" labelOnly="1" fieldPosition="0">
        <references count="2">
          <reference field="0" count="0"/>
          <reference field="3" count="1" selected="0">
            <x v="0"/>
          </reference>
        </references>
      </pivotArea>
    </format>
    <format dxfId="760">
      <pivotArea dataOnly="0" labelOnly="1" fieldPosition="0">
        <references count="3">
          <reference field="0" count="1" selected="0">
            <x v="1"/>
          </reference>
          <reference field="1" count="1">
            <x v="2"/>
          </reference>
          <reference field="3" count="1" selected="0">
            <x v="1"/>
          </reference>
        </references>
      </pivotArea>
    </format>
    <format dxfId="759">
      <pivotArea dataOnly="0" labelOnly="1" fieldPosition="0">
        <references count="3">
          <reference field="0" count="1" selected="0">
            <x v="0"/>
          </reference>
          <reference field="1" count="2">
            <x v="0"/>
            <x v="1"/>
          </reference>
          <reference field="3" count="1" selected="0">
            <x v="1"/>
          </reference>
        </references>
      </pivotArea>
    </format>
    <format dxfId="758">
      <pivotArea dataOnly="0" labelOnly="1" fieldPosition="0">
        <references count="3">
          <reference field="0" count="1" selected="0">
            <x v="1"/>
          </reference>
          <reference field="1" count="1">
            <x v="2"/>
          </reference>
          <reference field="3" count="1" selected="0">
            <x v="2"/>
          </reference>
        </references>
      </pivotArea>
    </format>
    <format dxfId="757">
      <pivotArea dataOnly="0" labelOnly="1" fieldPosition="0">
        <references count="3">
          <reference field="0" count="1" selected="0">
            <x v="0"/>
          </reference>
          <reference field="1" count="2">
            <x v="0"/>
            <x v="1"/>
          </reference>
          <reference field="3" count="1" selected="0">
            <x v="2"/>
          </reference>
        </references>
      </pivotArea>
    </format>
    <format dxfId="756">
      <pivotArea dataOnly="0" labelOnly="1" fieldPosition="0">
        <references count="3">
          <reference field="0" count="1" selected="0">
            <x v="1"/>
          </reference>
          <reference field="1" count="1">
            <x v="2"/>
          </reference>
          <reference field="3" count="1" selected="0">
            <x v="3"/>
          </reference>
        </references>
      </pivotArea>
    </format>
    <format dxfId="755">
      <pivotArea dataOnly="0" labelOnly="1" fieldPosition="0">
        <references count="3">
          <reference field="0" count="1" selected="0">
            <x v="0"/>
          </reference>
          <reference field="1" count="2">
            <x v="0"/>
            <x v="1"/>
          </reference>
          <reference field="3" count="1" selected="0">
            <x v="3"/>
          </reference>
        </references>
      </pivotArea>
    </format>
    <format dxfId="754">
      <pivotArea dataOnly="0" labelOnly="1" fieldPosition="0">
        <references count="3">
          <reference field="0" count="1" selected="0">
            <x v="1"/>
          </reference>
          <reference field="1" count="1">
            <x v="2"/>
          </reference>
          <reference field="3" count="1" selected="0">
            <x v="0"/>
          </reference>
        </references>
      </pivotArea>
    </format>
    <format dxfId="753">
      <pivotArea dataOnly="0" labelOnly="1" fieldPosition="0">
        <references count="3">
          <reference field="0" count="1" selected="0">
            <x v="0"/>
          </reference>
          <reference field="1" count="2">
            <x v="0"/>
            <x v="1"/>
          </reference>
          <reference field="3" count="1" selected="0">
            <x v="0"/>
          </reference>
        </references>
      </pivotArea>
    </format>
    <format dxfId="752">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751">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750">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749">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748">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747">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746">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745">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744">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743">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74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74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740">
      <pivotArea outline="0" collapsedLevelsAreSubtotals="1" fieldPosition="0"/>
    </format>
    <format dxfId="739">
      <pivotArea field="3" type="button" dataOnly="0" labelOnly="1" outline="0" axis="axisRow" fieldPosition="0"/>
    </format>
    <format dxfId="738">
      <pivotArea field="0" type="button" dataOnly="0" labelOnly="1" outline="0" axis="axisRow" fieldPosition="1"/>
    </format>
    <format dxfId="737">
      <pivotArea field="1" type="button" dataOnly="0" labelOnly="1" outline="0" axis="axisRow" fieldPosition="2"/>
    </format>
    <format dxfId="736">
      <pivotArea field="2" type="button" dataOnly="0" labelOnly="1" outline="0" axis="axisRow" fieldPosition="3"/>
    </format>
    <format dxfId="735">
      <pivotArea dataOnly="0" labelOnly="1" fieldPosition="0">
        <references count="1">
          <reference field="3" count="0"/>
        </references>
      </pivotArea>
    </format>
    <format dxfId="734">
      <pivotArea dataOnly="0" labelOnly="1" fieldPosition="0">
        <references count="2">
          <reference field="0" count="0"/>
          <reference field="3" count="1" selected="0">
            <x v="0"/>
          </reference>
        </references>
      </pivotArea>
    </format>
    <format dxfId="733">
      <pivotArea dataOnly="0" labelOnly="1" fieldPosition="0">
        <references count="2">
          <reference field="0" count="0"/>
          <reference field="3" count="1" selected="0">
            <x v="1"/>
          </reference>
        </references>
      </pivotArea>
    </format>
    <format dxfId="732">
      <pivotArea dataOnly="0" labelOnly="1" fieldPosition="0">
        <references count="2">
          <reference field="0" count="0"/>
          <reference field="3" count="1" selected="0">
            <x v="2"/>
          </reference>
        </references>
      </pivotArea>
    </format>
    <format dxfId="731">
      <pivotArea dataOnly="0" labelOnly="1" fieldPosition="0">
        <references count="2">
          <reference field="0" count="0"/>
          <reference field="3" count="1" selected="0">
            <x v="3"/>
          </reference>
        </references>
      </pivotArea>
    </format>
    <format dxfId="730">
      <pivotArea dataOnly="0" labelOnly="1" fieldPosition="0">
        <references count="3">
          <reference field="0" count="1" selected="0">
            <x v="0"/>
          </reference>
          <reference field="1" count="2">
            <x v="0"/>
            <x v="1"/>
          </reference>
          <reference field="3" count="1" selected="0">
            <x v="0"/>
          </reference>
        </references>
      </pivotArea>
    </format>
    <format dxfId="729">
      <pivotArea dataOnly="0" labelOnly="1" fieldPosition="0">
        <references count="3">
          <reference field="0" count="1" selected="0">
            <x v="1"/>
          </reference>
          <reference field="1" count="1">
            <x v="2"/>
          </reference>
          <reference field="3" count="1" selected="0">
            <x v="0"/>
          </reference>
        </references>
      </pivotArea>
    </format>
    <format dxfId="728">
      <pivotArea dataOnly="0" labelOnly="1" fieldPosition="0">
        <references count="3">
          <reference field="0" count="1" selected="0">
            <x v="0"/>
          </reference>
          <reference field="1" count="2">
            <x v="0"/>
            <x v="1"/>
          </reference>
          <reference field="3" count="1" selected="0">
            <x v="1"/>
          </reference>
        </references>
      </pivotArea>
    </format>
    <format dxfId="727">
      <pivotArea dataOnly="0" labelOnly="1" fieldPosition="0">
        <references count="3">
          <reference field="0" count="1" selected="0">
            <x v="1"/>
          </reference>
          <reference field="1" count="1">
            <x v="2"/>
          </reference>
          <reference field="3" count="1" selected="0">
            <x v="1"/>
          </reference>
        </references>
      </pivotArea>
    </format>
    <format dxfId="726">
      <pivotArea dataOnly="0" labelOnly="1" fieldPosition="0">
        <references count="3">
          <reference field="0" count="1" selected="0">
            <x v="0"/>
          </reference>
          <reference field="1" count="2">
            <x v="0"/>
            <x v="1"/>
          </reference>
          <reference field="3" count="1" selected="0">
            <x v="2"/>
          </reference>
        </references>
      </pivotArea>
    </format>
    <format dxfId="725">
      <pivotArea dataOnly="0" labelOnly="1" fieldPosition="0">
        <references count="3">
          <reference field="0" count="1" selected="0">
            <x v="1"/>
          </reference>
          <reference field="1" count="1">
            <x v="2"/>
          </reference>
          <reference field="3" count="1" selected="0">
            <x v="2"/>
          </reference>
        </references>
      </pivotArea>
    </format>
    <format dxfId="724">
      <pivotArea dataOnly="0" labelOnly="1" fieldPosition="0">
        <references count="3">
          <reference field="0" count="1" selected="0">
            <x v="0"/>
          </reference>
          <reference field="1" count="2">
            <x v="0"/>
            <x v="1"/>
          </reference>
          <reference field="3" count="1" selected="0">
            <x v="3"/>
          </reference>
        </references>
      </pivotArea>
    </format>
    <format dxfId="723">
      <pivotArea dataOnly="0" labelOnly="1" fieldPosition="0">
        <references count="3">
          <reference field="0" count="1" selected="0">
            <x v="1"/>
          </reference>
          <reference field="1" count="1">
            <x v="2"/>
          </reference>
          <reference field="3" count="1" selected="0">
            <x v="3"/>
          </reference>
        </references>
      </pivotArea>
    </format>
    <format dxfId="72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721">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720">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719">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718">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717">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716">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715">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714">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713">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712">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711">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710">
      <pivotArea dataOnly="0" labelOnly="1" fieldPosition="0">
        <references count="2">
          <reference field="4294967294" count="1" selected="0">
            <x v="0"/>
          </reference>
          <reference field="5" count="0"/>
        </references>
      </pivotArea>
    </format>
    <format dxfId="709">
      <pivotArea dataOnly="0" labelOnly="1" fieldPosition="0">
        <references count="2">
          <reference field="4294967294" count="1" selected="0">
            <x v="1"/>
          </reference>
          <reference field="5" count="0"/>
        </references>
      </pivotArea>
    </format>
    <format dxfId="708">
      <pivotArea outline="0" collapsedLevelsAreSubtotals="1" fieldPosition="0">
        <references count="2">
          <reference field="4294967294" count="1" selected="0">
            <x v="0"/>
          </reference>
          <reference field="5" count="1" selected="0">
            <x v="2"/>
          </reference>
        </references>
      </pivotArea>
    </format>
  </formats>
  <conditionalFormats count="1">
    <conditionalFormat priority="1">
      <pivotAreas count="1">
        <pivotArea type="data" outline="0" collapsedLevelsAreSubtotals="1" fieldPosition="0">
          <references count="2">
            <reference field="4294967294" count="1" selected="0">
              <x v="1"/>
            </reference>
            <reference field="5" count="1" selected="0">
              <x v="3"/>
            </reference>
          </references>
        </pivotArea>
      </pivotAreas>
    </conditionalFormat>
  </conditional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3" dataPosition="0"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location ref="B7:I37" firstHeaderRow="1" firstDataRow="3" firstDataCol="4"/>
  <pivotFields count="40">
    <pivotField axis="axisRow" numFmtId="171" outline="0" showAll="0" sortType="ascending" defaultSubtotal="0">
      <items count="2">
        <item x="0"/>
        <item x="1"/>
      </items>
    </pivotField>
    <pivotField axis="axisRow" numFmtId="171" outline="0" showAll="0" defaultSubtotal="0">
      <items count="3">
        <item x="0"/>
        <item x="1"/>
        <item x="2"/>
      </items>
    </pivotField>
    <pivotField axis="axisRow" numFmtId="171" showAll="0" sortType="ascending">
      <items count="8">
        <item x="4"/>
        <item x="0"/>
        <item x="6"/>
        <item x="1"/>
        <item x="2"/>
        <item x="5"/>
        <item x="3"/>
        <item t="default"/>
      </items>
    </pivotField>
    <pivotField axis="axisRow" numFmtId="171" outline="0" showAll="0" sortType="ascending" defaultSubtotal="0">
      <items count="4">
        <item n="BP" x="0"/>
        <item x="1"/>
        <item n="IT" x="2"/>
        <item n="KP" x="3"/>
      </items>
    </pivotField>
    <pivotField numFmtId="171" showAll="0" defaultSubtotal="0"/>
    <pivotField axis="axisCol" numFmtId="171" showAll="0">
      <items count="5">
        <item n="2016 H1" m="1" x="3"/>
        <item n="2016 H2" m="1" x="2"/>
        <item n="2016 H1 " x="1"/>
        <item n="2016 H2 " x="0"/>
        <item t="default"/>
      </items>
    </pivotField>
    <pivotField dataField="1" numFmtId="165" showAll="0" defaultSubtotal="0"/>
    <pivotField numFmtId="165" showAll="0"/>
    <pivotField numFmtId="165" showAll="0"/>
    <pivotField numFmtId="165" showAll="0"/>
    <pivotField numFmtId="165" showAll="0"/>
    <pivotField numFmtId="165" showAll="0"/>
    <pivotField numFmtId="165" showAll="0"/>
    <pivotField numFmtId="2" showAll="0"/>
    <pivotField numFmtId="2" showAll="0"/>
    <pivotField numFmtId="2" showAll="0"/>
    <pivotField numFmtId="2" showAll="0"/>
    <pivotField numFmtId="2" showAll="0"/>
    <pivotField numFmtId="2" showAll="0"/>
    <pivotField numFmtId="171" showAll="0"/>
    <pivotField numFmtId="171" showAll="0"/>
    <pivotField numFmtId="171" showAll="0"/>
    <pivotField numFmtId="171" showAll="0"/>
    <pivotField numFmtId="171" showAll="0"/>
    <pivotField numFmtId="171" showAll="0"/>
    <pivotField numFmtId="171" showAll="0"/>
    <pivotField dataField="1" numFmtId="166" showAll="0"/>
    <pivotField numFmtId="166" showAll="0"/>
    <pivotField numFmtId="166" showAll="0"/>
    <pivotField numFmtId="166" showAll="0"/>
    <pivotField numFmtId="166" showAll="0"/>
    <pivotField numFmtId="166" showAll="0"/>
    <pivotField numFmtId="166" showAll="0"/>
    <pivotField numFmtId="165" showAll="0"/>
    <pivotField numFmtId="165" showAll="0"/>
    <pivotField numFmtId="165" showAll="0"/>
    <pivotField numFmtId="165" showAll="0"/>
    <pivotField numFmtId="165" showAll="0"/>
    <pivotField numFmtId="165" showAll="0"/>
    <pivotField numFmtId="165" showAll="0"/>
  </pivotFields>
  <rowFields count="4">
    <field x="0"/>
    <field x="1"/>
    <field x="3"/>
    <field x="2"/>
  </rowFields>
  <rowItems count="28">
    <i>
      <x/>
      <x/>
      <x/>
      <x/>
    </i>
    <i r="3">
      <x v="1"/>
    </i>
    <i r="3">
      <x v="3"/>
    </i>
    <i r="3">
      <x v="4"/>
    </i>
    <i r="3">
      <x v="6"/>
    </i>
    <i r="2">
      <x v="1"/>
      <x/>
    </i>
    <i r="3">
      <x v="1"/>
    </i>
    <i r="3">
      <x v="3"/>
    </i>
    <i r="3">
      <x v="4"/>
    </i>
    <i r="3">
      <x v="6"/>
    </i>
    <i r="2">
      <x v="2"/>
      <x/>
    </i>
    <i r="3">
      <x v="1"/>
    </i>
    <i r="3">
      <x v="3"/>
    </i>
    <i r="3">
      <x v="4"/>
    </i>
    <i r="3">
      <x v="6"/>
    </i>
    <i r="2">
      <x v="3"/>
      <x/>
    </i>
    <i r="3">
      <x v="1"/>
    </i>
    <i r="3">
      <x v="3"/>
    </i>
    <i r="3">
      <x v="4"/>
    </i>
    <i r="3">
      <x v="6"/>
    </i>
    <i r="1">
      <x v="1"/>
      <x/>
      <x v="5"/>
    </i>
    <i r="2">
      <x v="1"/>
      <x v="5"/>
    </i>
    <i r="2">
      <x v="2"/>
      <x v="5"/>
    </i>
    <i r="2">
      <x v="3"/>
      <x v="5"/>
    </i>
    <i>
      <x v="1"/>
      <x v="2"/>
      <x/>
      <x v="2"/>
    </i>
    <i r="2">
      <x v="1"/>
      <x v="2"/>
    </i>
    <i r="2">
      <x v="2"/>
      <x v="2"/>
    </i>
    <i r="2">
      <x v="3"/>
      <x v="2"/>
    </i>
  </rowItems>
  <colFields count="2">
    <field x="-2"/>
    <field x="5"/>
  </colFields>
  <colItems count="4">
    <i>
      <x/>
      <x v="2"/>
    </i>
    <i r="1">
      <x v="3"/>
    </i>
    <i i="1">
      <x v="1"/>
      <x v="2"/>
    </i>
    <i r="1" i="1">
      <x v="3"/>
    </i>
  </colItems>
  <dataFields count="2">
    <dataField name="Sum of Total Operating cost_x000a_(USD)" fld="6" baseField="0" baseItem="0" numFmtId="171"/>
    <dataField name="Sum of Total Operating cost (% change))" fld="26" baseField="2" baseItem="0" numFmtId="171"/>
  </dataFields>
  <formats count="136">
    <format dxfId="707">
      <pivotArea outline="0" collapsedLevelsAreSubtotals="1" fieldPosition="0"/>
    </format>
    <format dxfId="706">
      <pivotArea dataOnly="0" labelOnly="1" fieldPosition="0">
        <references count="1">
          <reference field="3" count="0"/>
        </references>
      </pivotArea>
    </format>
    <format dxfId="705">
      <pivotArea dataOnly="0" labelOnly="1" fieldPosition="0">
        <references count="2">
          <reference field="0" count="0"/>
          <reference field="3" count="1" selected="0">
            <x v="1"/>
          </reference>
        </references>
      </pivotArea>
    </format>
    <format dxfId="704">
      <pivotArea dataOnly="0" labelOnly="1" fieldPosition="0">
        <references count="2">
          <reference field="0" count="0"/>
          <reference field="3" count="1" selected="0">
            <x v="2"/>
          </reference>
        </references>
      </pivotArea>
    </format>
    <format dxfId="703">
      <pivotArea type="all" dataOnly="0" outline="0" fieldPosition="0"/>
    </format>
    <format dxfId="702">
      <pivotArea outline="0" collapsedLevelsAreSubtotals="1" fieldPosition="0"/>
    </format>
    <format dxfId="701">
      <pivotArea dataOnly="0" labelOnly="1" fieldPosition="0">
        <references count="1">
          <reference field="3" count="0"/>
        </references>
      </pivotArea>
    </format>
    <format dxfId="700">
      <pivotArea dataOnly="0" labelOnly="1" fieldPosition="0">
        <references count="2">
          <reference field="0" count="0"/>
          <reference field="3" count="1" selected="0">
            <x v="1"/>
          </reference>
        </references>
      </pivotArea>
    </format>
    <format dxfId="699">
      <pivotArea dataOnly="0" labelOnly="1" fieldPosition="0">
        <references count="2">
          <reference field="0" count="0"/>
          <reference field="3" count="1" selected="0">
            <x v="2"/>
          </reference>
        </references>
      </pivotArea>
    </format>
    <format dxfId="698">
      <pivotArea type="all" dataOnly="0" outline="0" fieldPosition="0"/>
    </format>
    <format dxfId="697">
      <pivotArea outline="0" collapsedLevelsAreSubtotals="1" fieldPosition="0"/>
    </format>
    <format dxfId="696">
      <pivotArea dataOnly="0" labelOnly="1" fieldPosition="0">
        <references count="1">
          <reference field="3" count="0"/>
        </references>
      </pivotArea>
    </format>
    <format dxfId="695">
      <pivotArea dataOnly="0" labelOnly="1" fieldPosition="0">
        <references count="2">
          <reference field="0" count="0"/>
          <reference field="3" count="1" selected="0">
            <x v="1"/>
          </reference>
        </references>
      </pivotArea>
    </format>
    <format dxfId="694">
      <pivotArea dataOnly="0" labelOnly="1" fieldPosition="0">
        <references count="2">
          <reference field="0" count="0"/>
          <reference field="3" count="1" selected="0">
            <x v="2"/>
          </reference>
        </references>
      </pivotArea>
    </format>
    <format dxfId="693">
      <pivotArea outline="0" collapsedLevelsAreSubtotals="1" fieldPosition="0"/>
    </format>
    <format dxfId="692">
      <pivotArea dataOnly="0" labelOnly="1" fieldPosition="0">
        <references count="1">
          <reference field="3" count="0"/>
        </references>
      </pivotArea>
    </format>
    <format dxfId="691">
      <pivotArea dataOnly="0" labelOnly="1" fieldPosition="0">
        <references count="2">
          <reference field="0" count="0"/>
          <reference field="3" count="1" selected="0">
            <x v="2"/>
          </reference>
        </references>
      </pivotArea>
    </format>
    <format dxfId="690">
      <pivotArea type="all" dataOnly="0" outline="0" fieldPosition="0"/>
    </format>
    <format dxfId="689">
      <pivotArea outline="0" collapsedLevelsAreSubtotals="1" fieldPosition="0"/>
    </format>
    <format dxfId="688">
      <pivotArea dataOnly="0" labelOnly="1" fieldPosition="0">
        <references count="1">
          <reference field="3" count="0"/>
        </references>
      </pivotArea>
    </format>
    <format dxfId="687">
      <pivotArea dataOnly="0" labelOnly="1" fieldPosition="0">
        <references count="2">
          <reference field="0" count="0"/>
          <reference field="3" count="1" selected="0">
            <x v="2"/>
          </reference>
        </references>
      </pivotArea>
    </format>
    <format dxfId="686">
      <pivotArea dataOnly="0" labelOnly="1" fieldPosition="0">
        <references count="1">
          <reference field="3" count="0"/>
        </references>
      </pivotArea>
    </format>
    <format dxfId="685">
      <pivotArea dataOnly="0" labelOnly="1" fieldPosition="0">
        <references count="1">
          <reference field="3" count="0"/>
        </references>
      </pivotArea>
    </format>
    <format dxfId="684">
      <pivotArea outline="0" collapsedLevelsAreSubtotals="1" fieldPosition="0">
        <references count="2">
          <reference field="4294967294" count="1" selected="0">
            <x v="0"/>
          </reference>
          <reference field="5" count="0" selected="0"/>
        </references>
      </pivotArea>
    </format>
    <format dxfId="683">
      <pivotArea outline="0" collapsedLevelsAreSubtotals="1" fieldPosition="0">
        <references count="2">
          <reference field="4294967294" count="1" selected="0">
            <x v="1"/>
          </reference>
          <reference field="5" count="1" selected="0">
            <x v="0"/>
          </reference>
        </references>
      </pivotArea>
    </format>
    <format dxfId="682">
      <pivotArea outline="0" collapsedLevelsAreSubtotals="1" fieldPosition="0"/>
    </format>
    <format dxfId="681">
      <pivotArea dataOnly="0" labelOnly="1" fieldPosition="0">
        <references count="1">
          <reference field="1" count="0"/>
        </references>
      </pivotArea>
    </format>
    <format dxfId="680">
      <pivotArea dataOnly="0" labelOnly="1" fieldPosition="0">
        <references count="2">
          <reference field="4294967294" count="1" selected="0">
            <x v="0"/>
          </reference>
          <reference field="5" count="0"/>
        </references>
      </pivotArea>
    </format>
    <format dxfId="679">
      <pivotArea dataOnly="0" labelOnly="1" fieldPosition="0">
        <references count="2">
          <reference field="4294967294" count="1" selected="0">
            <x v="1"/>
          </reference>
          <reference field="5" count="0"/>
        </references>
      </pivotArea>
    </format>
    <format dxfId="678">
      <pivotArea dataOnly="0" labelOnly="1" fieldPosition="0">
        <references count="1">
          <reference field="1" count="0"/>
        </references>
      </pivotArea>
    </format>
    <format dxfId="677">
      <pivotArea dataOnly="0" labelOnly="1" fieldPosition="0">
        <references count="1">
          <reference field="1" count="0"/>
        </references>
      </pivotArea>
    </format>
    <format dxfId="676">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1"/>
          </reference>
          <reference field="5" count="1" selected="0">
            <x v="1"/>
          </reference>
        </references>
      </pivotArea>
    </format>
    <format dxfId="675">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2"/>
          </reference>
          <reference field="5" count="1" selected="0">
            <x v="1"/>
          </reference>
        </references>
      </pivotArea>
    </format>
    <format dxfId="674">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3"/>
          </reference>
          <reference field="5" count="1" selected="0">
            <x v="1"/>
          </reference>
        </references>
      </pivotArea>
    </format>
    <format dxfId="673">
      <pivotArea collapsedLevelsAreSubtotals="1" fieldPosition="0">
        <references count="6">
          <reference field="4294967294" count="1" selected="0">
            <x v="1"/>
          </reference>
          <reference field="0" count="1" selected="0">
            <x v="0"/>
          </reference>
          <reference field="1" count="1" selected="0">
            <x v="1"/>
          </reference>
          <reference field="2" count="1">
            <x v="5"/>
          </reference>
          <reference field="3" count="1" selected="0">
            <x v="0"/>
          </reference>
          <reference field="5" count="1" selected="0">
            <x v="1"/>
          </reference>
        </references>
      </pivotArea>
    </format>
    <format dxfId="672">
      <pivotArea dataOnly="0" labelOnly="1" fieldPosition="0">
        <references count="1">
          <reference field="1" count="0"/>
        </references>
      </pivotArea>
    </format>
    <format dxfId="671">
      <pivotArea dataOnly="0" labelOnly="1" fieldPosition="0">
        <references count="1">
          <reference field="0" count="0"/>
        </references>
      </pivotArea>
    </format>
    <format dxfId="670">
      <pivotArea dataOnly="0" labelOnly="1" fieldPosition="0">
        <references count="1">
          <reference field="0" count="0"/>
        </references>
      </pivotArea>
    </format>
    <format dxfId="669">
      <pivotArea outline="0" collapsedLevelsAreSubtotals="1" fieldPosition="0"/>
    </format>
    <format dxfId="668">
      <pivotArea dataOnly="0" labelOnly="1" fieldPosition="0">
        <references count="2">
          <reference field="0" count="1" selected="0">
            <x v="1"/>
          </reference>
          <reference field="1" count="1">
            <x v="2"/>
          </reference>
        </references>
      </pivotArea>
    </format>
    <format dxfId="667">
      <pivotArea dataOnly="0" labelOnly="1" fieldPosition="0">
        <references count="2">
          <reference field="0" count="1" selected="0">
            <x v="0"/>
          </reference>
          <reference field="1" count="2">
            <x v="0"/>
            <x v="1"/>
          </reference>
        </references>
      </pivotArea>
    </format>
    <format dxfId="666">
      <pivotArea dataOnly="0" labelOnly="1" fieldPosition="0">
        <references count="3">
          <reference field="0" count="1" selected="0">
            <x v="1"/>
          </reference>
          <reference field="1" count="1" selected="0">
            <x v="2"/>
          </reference>
          <reference field="3" count="0"/>
        </references>
      </pivotArea>
    </format>
    <format dxfId="665">
      <pivotArea dataOnly="0" labelOnly="1" fieldPosition="0">
        <references count="3">
          <reference field="0" count="1" selected="0">
            <x v="0"/>
          </reference>
          <reference field="1" count="1" selected="0">
            <x v="0"/>
          </reference>
          <reference field="3" count="0"/>
        </references>
      </pivotArea>
    </format>
    <format dxfId="664">
      <pivotArea dataOnly="0" labelOnly="1" fieldPosition="0">
        <references count="3">
          <reference field="0" count="1" selected="0">
            <x v="0"/>
          </reference>
          <reference field="1" count="1" selected="0">
            <x v="1"/>
          </reference>
          <reference field="3" count="0"/>
        </references>
      </pivotArea>
    </format>
    <format dxfId="663">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662">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661">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660">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659">
      <pivotArea dataOnly="0" labelOnly="1" fieldPosition="0">
        <references count="2">
          <reference field="4294967294" count="1" selected="0">
            <x v="0"/>
          </reference>
          <reference field="5" count="0"/>
        </references>
      </pivotArea>
    </format>
    <format dxfId="658">
      <pivotArea dataOnly="0" labelOnly="1" fieldPosition="0">
        <references count="2">
          <reference field="4294967294" count="1" selected="0">
            <x v="1"/>
          </reference>
          <reference field="5" count="0"/>
        </references>
      </pivotArea>
    </format>
    <format dxfId="657">
      <pivotArea outline="0" collapsedLevelsAreSubtotals="1" fieldPosition="0">
        <references count="2">
          <reference field="4294967294" count="1" selected="0">
            <x v="1"/>
          </reference>
          <reference field="5" count="1" selected="0">
            <x v="1"/>
          </reference>
        </references>
      </pivotArea>
    </format>
    <format dxfId="656">
      <pivotArea outline="0" collapsedLevelsAreSubtotals="1" fieldPosition="0"/>
    </format>
    <format dxfId="655">
      <pivotArea dataOnly="0" labelOnly="1" fieldPosition="0">
        <references count="1">
          <reference field="0" count="0"/>
        </references>
      </pivotArea>
    </format>
    <format dxfId="654">
      <pivotArea dataOnly="0" labelOnly="1" fieldPosition="0">
        <references count="2">
          <reference field="0" count="1" selected="0">
            <x v="1"/>
          </reference>
          <reference field="1" count="1">
            <x v="2"/>
          </reference>
        </references>
      </pivotArea>
    </format>
    <format dxfId="653">
      <pivotArea dataOnly="0" labelOnly="1" fieldPosition="0">
        <references count="2">
          <reference field="0" count="1" selected="0">
            <x v="0"/>
          </reference>
          <reference field="1" count="2">
            <x v="0"/>
            <x v="1"/>
          </reference>
        </references>
      </pivotArea>
    </format>
    <format dxfId="652">
      <pivotArea dataOnly="0" labelOnly="1" fieldPosition="0">
        <references count="3">
          <reference field="0" count="1" selected="0">
            <x v="1"/>
          </reference>
          <reference field="1" count="1" selected="0">
            <x v="2"/>
          </reference>
          <reference field="3" count="0"/>
        </references>
      </pivotArea>
    </format>
    <format dxfId="651">
      <pivotArea dataOnly="0" labelOnly="1" fieldPosition="0">
        <references count="3">
          <reference field="0" count="1" selected="0">
            <x v="0"/>
          </reference>
          <reference field="1" count="1" selected="0">
            <x v="0"/>
          </reference>
          <reference field="3" count="0"/>
        </references>
      </pivotArea>
    </format>
    <format dxfId="650">
      <pivotArea dataOnly="0" labelOnly="1" fieldPosition="0">
        <references count="3">
          <reference field="0" count="1" selected="0">
            <x v="0"/>
          </reference>
          <reference field="1" count="1" selected="0">
            <x v="1"/>
          </reference>
          <reference field="3" count="0"/>
        </references>
      </pivotArea>
    </format>
    <format dxfId="649">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648">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647">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646">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645">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644">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643">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64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641">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640">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639">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638">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637">
      <pivotArea outline="0" collapsedLevelsAreSubtotals="1" fieldPosition="0">
        <references count="2">
          <reference field="4294967294" count="1" selected="0">
            <x v="1"/>
          </reference>
          <reference field="5" count="1" selected="0">
            <x v="2"/>
          </reference>
        </references>
      </pivotArea>
    </format>
    <format dxfId="636">
      <pivotArea outline="0" collapsedLevelsAreSubtotals="1" fieldPosition="0">
        <references count="2">
          <reference field="4294967294" count="1" selected="0">
            <x v="1"/>
          </reference>
          <reference field="5" count="1" selected="0">
            <x v="3"/>
          </reference>
        </references>
      </pivotArea>
    </format>
    <format dxfId="635">
      <pivotArea outline="0" collapsedLevelsAreSubtotals="1" fieldPosition="0"/>
    </format>
    <format dxfId="634">
      <pivotArea dataOnly="0" labelOnly="1" fieldPosition="0">
        <references count="1">
          <reference field="0" count="0"/>
        </references>
      </pivotArea>
    </format>
    <format dxfId="633">
      <pivotArea dataOnly="0" labelOnly="1" fieldPosition="0">
        <references count="2">
          <reference field="0" count="1" selected="0">
            <x v="1"/>
          </reference>
          <reference field="1" count="1">
            <x v="2"/>
          </reference>
        </references>
      </pivotArea>
    </format>
    <format dxfId="632">
      <pivotArea dataOnly="0" labelOnly="1" fieldPosition="0">
        <references count="2">
          <reference field="0" count="1" selected="0">
            <x v="0"/>
          </reference>
          <reference field="1" count="2">
            <x v="0"/>
            <x v="1"/>
          </reference>
        </references>
      </pivotArea>
    </format>
    <format dxfId="631">
      <pivotArea dataOnly="0" labelOnly="1" fieldPosition="0">
        <references count="3">
          <reference field="0" count="1" selected="0">
            <x v="1"/>
          </reference>
          <reference field="1" count="1" selected="0">
            <x v="2"/>
          </reference>
          <reference field="3" count="0"/>
        </references>
      </pivotArea>
    </format>
    <format dxfId="630">
      <pivotArea dataOnly="0" labelOnly="1" fieldPosition="0">
        <references count="3">
          <reference field="0" count="1" selected="0">
            <x v="0"/>
          </reference>
          <reference field="1" count="1" selected="0">
            <x v="0"/>
          </reference>
          <reference field="3" count="0"/>
        </references>
      </pivotArea>
    </format>
    <format dxfId="629">
      <pivotArea dataOnly="0" labelOnly="1" fieldPosition="0">
        <references count="3">
          <reference field="0" count="1" selected="0">
            <x v="0"/>
          </reference>
          <reference field="1" count="1" selected="0">
            <x v="1"/>
          </reference>
          <reference field="3" count="0"/>
        </references>
      </pivotArea>
    </format>
    <format dxfId="628">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627">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626">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625">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624">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623">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622">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621">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620">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619">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618">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617">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616">
      <pivotArea outline="0" collapsedLevelsAreSubtotals="1" fieldPosition="0"/>
    </format>
    <format dxfId="615">
      <pivotArea dataOnly="0" labelOnly="1" fieldPosition="0">
        <references count="1">
          <reference field="0" count="0"/>
        </references>
      </pivotArea>
    </format>
    <format dxfId="614">
      <pivotArea dataOnly="0" labelOnly="1" fieldPosition="0">
        <references count="2">
          <reference field="0" count="1" selected="0">
            <x v="1"/>
          </reference>
          <reference field="1" count="1">
            <x v="2"/>
          </reference>
        </references>
      </pivotArea>
    </format>
    <format dxfId="613">
      <pivotArea dataOnly="0" labelOnly="1" fieldPosition="0">
        <references count="2">
          <reference field="0" count="1" selected="0">
            <x v="0"/>
          </reference>
          <reference field="1" count="2">
            <x v="0"/>
            <x v="1"/>
          </reference>
        </references>
      </pivotArea>
    </format>
    <format dxfId="612">
      <pivotArea dataOnly="0" labelOnly="1" fieldPosition="0">
        <references count="3">
          <reference field="0" count="1" selected="0">
            <x v="1"/>
          </reference>
          <reference field="1" count="1" selected="0">
            <x v="2"/>
          </reference>
          <reference field="3" count="0"/>
        </references>
      </pivotArea>
    </format>
    <format dxfId="611">
      <pivotArea dataOnly="0" labelOnly="1" fieldPosition="0">
        <references count="3">
          <reference field="0" count="1" selected="0">
            <x v="0"/>
          </reference>
          <reference field="1" count="1" selected="0">
            <x v="0"/>
          </reference>
          <reference field="3" count="0"/>
        </references>
      </pivotArea>
    </format>
    <format dxfId="610">
      <pivotArea dataOnly="0" labelOnly="1" fieldPosition="0">
        <references count="3">
          <reference field="0" count="1" selected="0">
            <x v="0"/>
          </reference>
          <reference field="1" count="1" selected="0">
            <x v="1"/>
          </reference>
          <reference field="3" count="0"/>
        </references>
      </pivotArea>
    </format>
    <format dxfId="609">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608">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607">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606">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605">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604">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603">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602">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601">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600">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599">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598">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597">
      <pivotArea outline="0" collapsedLevelsAreSubtotals="1" fieldPosition="0"/>
    </format>
    <format dxfId="596">
      <pivotArea field="0" type="button" dataOnly="0" labelOnly="1" outline="0" axis="axisRow" fieldPosition="0"/>
    </format>
    <format dxfId="595">
      <pivotArea field="1" type="button" dataOnly="0" labelOnly="1" outline="0" axis="axisRow" fieldPosition="1"/>
    </format>
    <format dxfId="594">
      <pivotArea field="3" type="button" dataOnly="0" labelOnly="1" outline="0" axis="axisRow" fieldPosition="2"/>
    </format>
    <format dxfId="593">
      <pivotArea field="2" type="button" dataOnly="0" labelOnly="1" outline="0" axis="axisRow" fieldPosition="3"/>
    </format>
    <format dxfId="592">
      <pivotArea dataOnly="0" labelOnly="1" fieldPosition="0">
        <references count="1">
          <reference field="0" count="0"/>
        </references>
      </pivotArea>
    </format>
    <format dxfId="591">
      <pivotArea dataOnly="0" labelOnly="1" fieldPosition="0">
        <references count="2">
          <reference field="0" count="1" selected="0">
            <x v="0"/>
          </reference>
          <reference field="1" count="2">
            <x v="0"/>
            <x v="1"/>
          </reference>
        </references>
      </pivotArea>
    </format>
    <format dxfId="590">
      <pivotArea dataOnly="0" labelOnly="1" fieldPosition="0">
        <references count="2">
          <reference field="0" count="1" selected="0">
            <x v="1"/>
          </reference>
          <reference field="1" count="1">
            <x v="2"/>
          </reference>
        </references>
      </pivotArea>
    </format>
    <format dxfId="589">
      <pivotArea dataOnly="0" labelOnly="1" fieldPosition="0">
        <references count="3">
          <reference field="0" count="1" selected="0">
            <x v="0"/>
          </reference>
          <reference field="1" count="1" selected="0">
            <x v="0"/>
          </reference>
          <reference field="3" count="0"/>
        </references>
      </pivotArea>
    </format>
    <format dxfId="588">
      <pivotArea dataOnly="0" labelOnly="1" fieldPosition="0">
        <references count="3">
          <reference field="0" count="1" selected="0">
            <x v="0"/>
          </reference>
          <reference field="1" count="1" selected="0">
            <x v="1"/>
          </reference>
          <reference field="3" count="0"/>
        </references>
      </pivotArea>
    </format>
    <format dxfId="587">
      <pivotArea dataOnly="0" labelOnly="1" fieldPosition="0">
        <references count="3">
          <reference field="0" count="1" selected="0">
            <x v="1"/>
          </reference>
          <reference field="1" count="1" selected="0">
            <x v="2"/>
          </reference>
          <reference field="3" count="0"/>
        </references>
      </pivotArea>
    </format>
    <format dxfId="586">
      <pivotArea dataOnly="0" labelOnly="1" fieldPosition="0">
        <references count="4">
          <reference field="0" count="1" selected="0">
            <x v="0"/>
          </reference>
          <reference field="1" count="1" selected="0">
            <x v="0"/>
          </reference>
          <reference field="2" count="5">
            <x v="0"/>
            <x v="1"/>
            <x v="3"/>
            <x v="4"/>
            <x v="6"/>
          </reference>
          <reference field="3" count="1" selected="0">
            <x v="1"/>
          </reference>
        </references>
      </pivotArea>
    </format>
    <format dxfId="585">
      <pivotArea dataOnly="0" labelOnly="1" fieldPosition="0">
        <references count="4">
          <reference field="0" count="1" selected="0">
            <x v="0"/>
          </reference>
          <reference field="1" count="1" selected="0">
            <x v="0"/>
          </reference>
          <reference field="2" count="5">
            <x v="0"/>
            <x v="1"/>
            <x v="3"/>
            <x v="4"/>
            <x v="6"/>
          </reference>
          <reference field="3" count="1" selected="0">
            <x v="2"/>
          </reference>
        </references>
      </pivotArea>
    </format>
    <format dxfId="584">
      <pivotArea dataOnly="0" labelOnly="1" fieldPosition="0">
        <references count="4">
          <reference field="0" count="1" selected="0">
            <x v="0"/>
          </reference>
          <reference field="1" count="1" selected="0">
            <x v="0"/>
          </reference>
          <reference field="2" count="5">
            <x v="0"/>
            <x v="1"/>
            <x v="3"/>
            <x v="4"/>
            <x v="6"/>
          </reference>
          <reference field="3" count="1" selected="0">
            <x v="3"/>
          </reference>
        </references>
      </pivotArea>
    </format>
    <format dxfId="583">
      <pivotArea dataOnly="0" labelOnly="1" fieldPosition="0">
        <references count="4">
          <reference field="0" count="1" selected="0">
            <x v="0"/>
          </reference>
          <reference field="1" count="1" selected="0">
            <x v="0"/>
          </reference>
          <reference field="2" count="5">
            <x v="0"/>
            <x v="1"/>
            <x v="3"/>
            <x v="4"/>
            <x v="6"/>
          </reference>
          <reference field="3" count="1" selected="0">
            <x v="0"/>
          </reference>
        </references>
      </pivotArea>
    </format>
    <format dxfId="582">
      <pivotArea dataOnly="0" labelOnly="1" fieldPosition="0">
        <references count="4">
          <reference field="0" count="1" selected="0">
            <x v="0"/>
          </reference>
          <reference field="1" count="1" selected="0">
            <x v="1"/>
          </reference>
          <reference field="2" count="1">
            <x v="5"/>
          </reference>
          <reference field="3" count="1" selected="0">
            <x v="1"/>
          </reference>
        </references>
      </pivotArea>
    </format>
    <format dxfId="581">
      <pivotArea dataOnly="0" labelOnly="1" fieldPosition="0">
        <references count="4">
          <reference field="0" count="1" selected="0">
            <x v="0"/>
          </reference>
          <reference field="1" count="1" selected="0">
            <x v="1"/>
          </reference>
          <reference field="2" count="1">
            <x v="5"/>
          </reference>
          <reference field="3" count="1" selected="0">
            <x v="2"/>
          </reference>
        </references>
      </pivotArea>
    </format>
    <format dxfId="580">
      <pivotArea dataOnly="0" labelOnly="1" fieldPosition="0">
        <references count="4">
          <reference field="0" count="1" selected="0">
            <x v="0"/>
          </reference>
          <reference field="1" count="1" selected="0">
            <x v="1"/>
          </reference>
          <reference field="2" count="1">
            <x v="5"/>
          </reference>
          <reference field="3" count="1" selected="0">
            <x v="3"/>
          </reference>
        </references>
      </pivotArea>
    </format>
    <format dxfId="579">
      <pivotArea dataOnly="0" labelOnly="1" fieldPosition="0">
        <references count="4">
          <reference field="0" count="1" selected="0">
            <x v="0"/>
          </reference>
          <reference field="1" count="1" selected="0">
            <x v="1"/>
          </reference>
          <reference field="2" count="1">
            <x v="5"/>
          </reference>
          <reference field="3" count="1" selected="0">
            <x v="0"/>
          </reference>
        </references>
      </pivotArea>
    </format>
    <format dxfId="578">
      <pivotArea dataOnly="0" labelOnly="1" fieldPosition="0">
        <references count="4">
          <reference field="0" count="1" selected="0">
            <x v="1"/>
          </reference>
          <reference field="1" count="1" selected="0">
            <x v="2"/>
          </reference>
          <reference field="2" count="1">
            <x v="2"/>
          </reference>
          <reference field="3" count="1" selected="0">
            <x v="1"/>
          </reference>
        </references>
      </pivotArea>
    </format>
    <format dxfId="577">
      <pivotArea dataOnly="0" labelOnly="1" fieldPosition="0">
        <references count="4">
          <reference field="0" count="1" selected="0">
            <x v="1"/>
          </reference>
          <reference field="1" count="1" selected="0">
            <x v="2"/>
          </reference>
          <reference field="2" count="1">
            <x v="2"/>
          </reference>
          <reference field="3" count="1" selected="0">
            <x v="2"/>
          </reference>
        </references>
      </pivotArea>
    </format>
    <format dxfId="576">
      <pivotArea dataOnly="0" labelOnly="1" fieldPosition="0">
        <references count="4">
          <reference field="0" count="1" selected="0">
            <x v="1"/>
          </reference>
          <reference field="1" count="1" selected="0">
            <x v="2"/>
          </reference>
          <reference field="2" count="1">
            <x v="2"/>
          </reference>
          <reference field="3" count="1" selected="0">
            <x v="3"/>
          </reference>
        </references>
      </pivotArea>
    </format>
    <format dxfId="575">
      <pivotArea dataOnly="0" labelOnly="1" fieldPosition="0">
        <references count="4">
          <reference field="0" count="1" selected="0">
            <x v="1"/>
          </reference>
          <reference field="1" count="1" selected="0">
            <x v="2"/>
          </reference>
          <reference field="2" count="1">
            <x v="2"/>
          </reference>
          <reference field="3" count="1" selected="0">
            <x v="0"/>
          </reference>
        </references>
      </pivotArea>
    </format>
    <format dxfId="574">
      <pivotArea dataOnly="0" labelOnly="1" fieldPosition="0">
        <references count="2">
          <reference field="4294967294" count="1" selected="0">
            <x v="0"/>
          </reference>
          <reference field="5" count="0"/>
        </references>
      </pivotArea>
    </format>
    <format dxfId="573">
      <pivotArea dataOnly="0" labelOnly="1" fieldPosition="0">
        <references count="2">
          <reference field="4294967294" count="1" selected="0">
            <x v="1"/>
          </reference>
          <reference field="5" count="0"/>
        </references>
      </pivotArea>
    </format>
    <format dxfId="572">
      <pivotArea outline="0" collapsedLevelsAreSubtotals="1" fieldPosition="0">
        <references count="2">
          <reference field="4294967294" count="1" selected="0">
            <x v="0"/>
          </reference>
          <reference field="5" count="1" selected="0">
            <x v="2"/>
          </reference>
        </references>
      </pivotArea>
    </format>
  </formats>
  <conditionalFormats count="1">
    <conditionalFormat priority="1">
      <pivotAreas count="1">
        <pivotArea type="data" outline="0" collapsedLevelsAreSubtotals="1" fieldPosition="0">
          <references count="2">
            <reference field="4294967294" count="1" selected="0">
              <x v="1"/>
            </reference>
            <reference field="5" count="1" selected="0">
              <x v="3"/>
            </reference>
          </references>
        </pivotArea>
      </pivotAreas>
    </conditionalFormat>
  </conditional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showCalcMbrs="0" rowGrandTotals="0" colGrandTotals="0" itemPrintTitles="1" createdVersion="3" indent="0" outline="1" outlineData="1" multipleFieldFilters="0" chartFormat="10">
  <location ref="B7:E35" firstHeaderRow="1" firstDataRow="1" firstDataCol="3" rowPageCount="1" colPageCount="1"/>
  <pivotFields count="6">
    <pivotField axis="axisPage" numFmtId="171" outline="0" multipleItemSelectionAllowed="1" showAll="0" defaultSubtotal="0">
      <items count="2">
        <item x="0"/>
        <item x="1"/>
      </items>
    </pivotField>
    <pivotField axis="axisRow" numFmtId="171" outline="0" showAll="0" sortType="ascending" defaultSubtotal="0">
      <items count="3">
        <item x="0"/>
        <item x="2"/>
        <item x="1"/>
      </items>
    </pivotField>
    <pivotField numFmtId="171" showAll="0"/>
    <pivotField name="City" axis="axisRow" numFmtId="171" outline="0" showAll="0" sortType="ascending" defaultSubtotal="0">
      <items count="7">
        <item x="4"/>
        <item x="0"/>
        <item x="6"/>
        <item x="1"/>
        <item x="2"/>
        <item x="5"/>
        <item x="3"/>
      </items>
    </pivotField>
    <pivotField axis="axisRow" numFmtId="171" outline="0" showAll="0" sortType="ascending" defaultSubtotal="0">
      <items count="4">
        <item n="BP" x="3"/>
        <item x="0"/>
        <item n="IT" x="1"/>
        <item n="KP" x="2"/>
      </items>
    </pivotField>
    <pivotField dataField="1" numFmtId="171" showAll="0" defaultSubtotal="0"/>
  </pivotFields>
  <rowFields count="3">
    <field x="1"/>
    <field x="3"/>
    <field x="4"/>
  </rowFields>
  <rowItems count="28">
    <i>
      <x/>
      <x/>
      <x/>
    </i>
    <i r="2">
      <x v="1"/>
    </i>
    <i r="2">
      <x v="2"/>
    </i>
    <i r="2">
      <x v="3"/>
    </i>
    <i r="1">
      <x v="1"/>
      <x/>
    </i>
    <i r="2">
      <x v="1"/>
    </i>
    <i r="2">
      <x v="2"/>
    </i>
    <i r="2">
      <x v="3"/>
    </i>
    <i r="1">
      <x v="3"/>
      <x/>
    </i>
    <i r="2">
      <x v="1"/>
    </i>
    <i r="2">
      <x v="2"/>
    </i>
    <i r="2">
      <x v="3"/>
    </i>
    <i r="1">
      <x v="4"/>
      <x/>
    </i>
    <i r="2">
      <x v="1"/>
    </i>
    <i r="2">
      <x v="2"/>
    </i>
    <i r="2">
      <x v="3"/>
    </i>
    <i r="1">
      <x v="6"/>
      <x/>
    </i>
    <i r="2">
      <x v="1"/>
    </i>
    <i r="2">
      <x v="2"/>
    </i>
    <i r="2">
      <x v="3"/>
    </i>
    <i>
      <x v="1"/>
      <x v="2"/>
      <x/>
    </i>
    <i r="2">
      <x v="1"/>
    </i>
    <i r="2">
      <x v="2"/>
    </i>
    <i r="2">
      <x v="3"/>
    </i>
    <i>
      <x v="2"/>
      <x v="5"/>
      <x/>
    </i>
    <i r="2">
      <x v="1"/>
    </i>
    <i r="2">
      <x v="2"/>
    </i>
    <i r="2">
      <x v="3"/>
    </i>
  </rowItems>
  <colItems count="1">
    <i/>
  </colItems>
  <pageFields count="1">
    <pageField fld="0" hier="-1"/>
  </pageFields>
  <dataFields count="1">
    <dataField name="Current wage inflation" fld="5" baseField="0" baseItem="0" numFmtId="174"/>
  </dataFields>
  <formats count="28">
    <format dxfId="571">
      <pivotArea type="all" dataOnly="0" outline="0" fieldPosition="0"/>
    </format>
    <format dxfId="570">
      <pivotArea outline="0" collapsedLevelsAreSubtotals="1" fieldPosition="0"/>
    </format>
    <format dxfId="569">
      <pivotArea dataOnly="0" labelOnly="1" fieldPosition="0">
        <references count="1">
          <reference field="1" count="0"/>
        </references>
      </pivotArea>
    </format>
    <format dxfId="568">
      <pivotArea type="all" dataOnly="0" outline="0" fieldPosition="0"/>
    </format>
    <format dxfId="567">
      <pivotArea outline="0" collapsedLevelsAreSubtotals="1" fieldPosition="0"/>
    </format>
    <format dxfId="566">
      <pivotArea dataOnly="0" labelOnly="1" outline="0" axis="axisValues" fieldPosition="0"/>
    </format>
    <format dxfId="565">
      <pivotArea dataOnly="0" labelOnly="1" fieldPosition="0">
        <references count="1">
          <reference field="1" count="0"/>
        </references>
      </pivotArea>
    </format>
    <format dxfId="564">
      <pivotArea outline="0" collapsedLevelsAreSubtotals="1" fieldPosition="0"/>
    </format>
    <format dxfId="563">
      <pivotArea dataOnly="0" labelOnly="1" fieldPosition="0">
        <references count="1">
          <reference field="1" count="0"/>
        </references>
      </pivotArea>
    </format>
    <format dxfId="562">
      <pivotArea field="0" type="button" dataOnly="0" labelOnly="1" outline="0" axis="axisPage" fieldPosition="0"/>
    </format>
    <format dxfId="561">
      <pivotArea field="0" type="button" dataOnly="0" labelOnly="1" outline="0" axis="axisPage" fieldPosition="0"/>
    </format>
    <format dxfId="560">
      <pivotArea type="all" dataOnly="0" outline="0" fieldPosition="0"/>
    </format>
    <format dxfId="559">
      <pivotArea outline="0" collapsedLevelsAreSubtotals="1" fieldPosition="0"/>
    </format>
    <format dxfId="558">
      <pivotArea dataOnly="0" labelOnly="1" outline="0" axis="axisValues" fieldPosition="0"/>
    </format>
    <format dxfId="557">
      <pivotArea dataOnly="0" labelOnly="1" fieldPosition="0">
        <references count="1">
          <reference field="1" count="0"/>
        </references>
      </pivotArea>
    </format>
    <format dxfId="556">
      <pivotArea outline="0" collapsedLevelsAreSubtotals="1" fieldPosition="0"/>
    </format>
    <format dxfId="555">
      <pivotArea outline="0" collapsedLevelsAreSubtotals="1" fieldPosition="0"/>
    </format>
    <format dxfId="554">
      <pivotArea dataOnly="0" labelOnly="1" fieldPosition="0">
        <references count="1">
          <reference field="1" count="0"/>
        </references>
      </pivotArea>
    </format>
    <format dxfId="553">
      <pivotArea type="all" dataOnly="0" outline="0" fieldPosition="0"/>
    </format>
    <format dxfId="552">
      <pivotArea outline="0" collapsedLevelsAreSubtotals="1" fieldPosition="0"/>
    </format>
    <format dxfId="551">
      <pivotArea dataOnly="0" labelOnly="1" outline="0" axis="axisValues" fieldPosition="0"/>
    </format>
    <format dxfId="550">
      <pivotArea dataOnly="0" labelOnly="1" fieldPosition="0">
        <references count="1">
          <reference field="1" count="0"/>
        </references>
      </pivotArea>
    </format>
    <format dxfId="549">
      <pivotArea outline="0" collapsedLevelsAreSubtotals="1" fieldPosition="0"/>
    </format>
    <format dxfId="548">
      <pivotArea dataOnly="0" labelOnly="1" fieldPosition="0">
        <references count="1">
          <reference field="1" count="0"/>
        </references>
      </pivotArea>
    </format>
    <format dxfId="547">
      <pivotArea dataOnly="0" labelOnly="1" fieldPosition="0">
        <references count="2">
          <reference field="1" count="1" selected="0">
            <x v="2"/>
          </reference>
          <reference field="3" count="1">
            <x v="5"/>
          </reference>
        </references>
      </pivotArea>
    </format>
    <format dxfId="546">
      <pivotArea dataOnly="0" labelOnly="1" fieldPosition="0">
        <references count="3">
          <reference field="1" count="1" selected="0">
            <x v="2"/>
          </reference>
          <reference field="3" count="1" selected="0">
            <x v="5"/>
          </reference>
          <reference field="4" count="0"/>
        </references>
      </pivotArea>
    </format>
    <format dxfId="545">
      <pivotArea outline="0" collapsedLevelsAreSubtotals="1" fieldPosition="0"/>
    </format>
    <format dxfId="544">
      <pivotArea outline="0" collapsedLevelsAreSubtotals="1" fieldPosition="0"/>
    </format>
  </formats>
  <chartFormats count="1">
    <chartFormat chart="6" format="0" series="1">
      <pivotArea type="data" outline="0" fieldPosition="0">
        <references count="1">
          <reference field="4294967294" count="1" selected="0">
            <x v="0"/>
          </reference>
        </references>
      </pivotArea>
    </chartFormat>
  </chartFormats>
  <pivotTableStyleInfo name="PivotStyleMedium10" showRowHeaders="1" showColHeaders="1" showRowStripes="0" showColStripes="0" showLastColumn="1"/>
</pivotTableDefinition>
</file>

<file path=xl/pivotTables/pivotTable8.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chartFormat="9">
  <location ref="B30:H58" firstHeaderRow="0" firstDataRow="1" firstDataCol="4"/>
  <pivotFields count="11">
    <pivotField axis="axisRow" numFmtId="171" outline="0" showAll="0" defaultSubtotal="0">
      <items count="2">
        <item x="0"/>
        <item x="1"/>
      </items>
    </pivotField>
    <pivotField axis="axisRow" numFmtId="171" outline="0" showAll="0" defaultSubtotal="0">
      <items count="3">
        <item x="0"/>
        <item x="1"/>
        <item x="2"/>
      </items>
    </pivotField>
    <pivotField axis="axisRow" numFmtId="171" showAll="0" sortType="ascending">
      <items count="8">
        <item x="4"/>
        <item x="0"/>
        <item x="6"/>
        <item x="1"/>
        <item x="2"/>
        <item x="5"/>
        <item x="3"/>
        <item t="default"/>
      </items>
    </pivotField>
    <pivotField axis="axisRow" numFmtId="171" outline="0" showAll="0" sortType="ascending" defaultSubtotal="0">
      <items count="6">
        <item n="BP" m="1" x="4"/>
        <item n="BP " x="3"/>
        <item x="0"/>
        <item n="IT" x="1"/>
        <item n="KP" m="1" x="5"/>
        <item n="KP " x="2"/>
      </items>
    </pivotField>
    <pivotField dataField="1" numFmtId="165" showAll="0" defaultSubtotal="0"/>
    <pivotField dataField="1" numFmtId="165" showAll="0"/>
    <pivotField dataField="1" numFmtId="165" showAll="0"/>
    <pivotField numFmtId="43" showAll="0"/>
    <pivotField numFmtId="43" showAll="0" defaultSubtotal="0"/>
    <pivotField numFmtId="43" showAll="0"/>
    <pivotField numFmtId="43" showAll="0" defaultSubtotal="0"/>
  </pivotFields>
  <rowFields count="4">
    <field x="3"/>
    <field x="0"/>
    <field x="1"/>
    <field x="2"/>
  </rowFields>
  <rowItems count="28">
    <i>
      <x v="1"/>
      <x/>
      <x/>
      <x/>
    </i>
    <i r="3">
      <x v="1"/>
    </i>
    <i r="3">
      <x v="3"/>
    </i>
    <i r="3">
      <x v="4"/>
    </i>
    <i r="3">
      <x v="6"/>
    </i>
    <i r="2">
      <x v="1"/>
      <x v="5"/>
    </i>
    <i r="1">
      <x v="1"/>
      <x v="2"/>
      <x v="2"/>
    </i>
    <i>
      <x v="2"/>
      <x/>
      <x/>
      <x/>
    </i>
    <i r="3">
      <x v="1"/>
    </i>
    <i r="3">
      <x v="3"/>
    </i>
    <i r="3">
      <x v="4"/>
    </i>
    <i r="3">
      <x v="6"/>
    </i>
    <i r="2">
      <x v="1"/>
      <x v="5"/>
    </i>
    <i r="1">
      <x v="1"/>
      <x v="2"/>
      <x v="2"/>
    </i>
    <i>
      <x v="3"/>
      <x/>
      <x/>
      <x/>
    </i>
    <i r="3">
      <x v="1"/>
    </i>
    <i r="3">
      <x v="3"/>
    </i>
    <i r="3">
      <x v="4"/>
    </i>
    <i r="3">
      <x v="6"/>
    </i>
    <i r="2">
      <x v="1"/>
      <x v="5"/>
    </i>
    <i r="1">
      <x v="1"/>
      <x v="2"/>
      <x v="2"/>
    </i>
    <i>
      <x v="5"/>
      <x/>
      <x/>
      <x/>
    </i>
    <i r="3">
      <x v="1"/>
    </i>
    <i r="3">
      <x v="3"/>
    </i>
    <i r="3">
      <x v="4"/>
    </i>
    <i r="3">
      <x v="6"/>
    </i>
    <i r="2">
      <x v="1"/>
      <x v="5"/>
    </i>
    <i r="1">
      <x v="1"/>
      <x v="2"/>
      <x v="2"/>
    </i>
  </rowItems>
  <colFields count="1">
    <field x="-2"/>
  </colFields>
  <colItems count="3">
    <i>
      <x/>
    </i>
    <i i="1">
      <x v="1"/>
    </i>
    <i i="2">
      <x v="2"/>
    </i>
  </colItems>
  <dataFields count="3">
    <dataField name="Current Operating cost " fld="4" baseField="0" baseItem="0" numFmtId="171"/>
    <dataField name="Projected operating cost | 2016 (constant current exchange rate) " fld="5" baseField="0" baseItem="0" numFmtId="171"/>
    <dataField name="Projected operating cost | 2016 (forecasted exchange rate) " fld="6" baseField="0" baseItem="0" numFmtId="171"/>
  </dataFields>
  <formats count="40">
    <format dxfId="543">
      <pivotArea outline="0" collapsedLevelsAreSubtotals="1" fieldPosition="0"/>
    </format>
    <format dxfId="542">
      <pivotArea type="all" dataOnly="0" outline="0" fieldPosition="0"/>
    </format>
    <format dxfId="541">
      <pivotArea outline="0" collapsedLevelsAreSubtotals="1" fieldPosition="0"/>
    </format>
    <format dxfId="540">
      <pivotArea dataOnly="0" labelOnly="1" fieldPosition="0">
        <references count="1">
          <reference field="3" count="0"/>
        </references>
      </pivotArea>
    </format>
    <format dxfId="539">
      <pivotArea dataOnly="0" labelOnly="1" fieldPosition="0">
        <references count="2">
          <reference field="0" count="0"/>
          <reference field="3" count="1" selected="0">
            <x v="0"/>
          </reference>
        </references>
      </pivotArea>
    </format>
    <format dxfId="538">
      <pivotArea dataOnly="0" labelOnly="1" fieldPosition="0">
        <references count="2">
          <reference field="0" count="0"/>
          <reference field="3" count="1" selected="0">
            <x v="2"/>
          </reference>
        </references>
      </pivotArea>
    </format>
    <format dxfId="537">
      <pivotArea dataOnly="0" labelOnly="1" fieldPosition="0">
        <references count="2">
          <reference field="0" count="0"/>
          <reference field="3" count="1" selected="0">
            <x v="3"/>
          </reference>
        </references>
      </pivotArea>
    </format>
    <format dxfId="536">
      <pivotArea dataOnly="0" labelOnly="1" fieldPosition="0">
        <references count="2">
          <reference field="0" count="0"/>
          <reference field="3" count="1" selected="0">
            <x v="4"/>
          </reference>
        </references>
      </pivotArea>
    </format>
    <format dxfId="535">
      <pivotArea dataOnly="0" labelOnly="1" outline="0" fieldPosition="0">
        <references count="1">
          <reference field="4294967294" count="2">
            <x v="1"/>
            <x v="2"/>
          </reference>
        </references>
      </pivotArea>
    </format>
    <format dxfId="534">
      <pivotArea type="all" dataOnly="0" outline="0" fieldPosition="0"/>
    </format>
    <format dxfId="533">
      <pivotArea outline="0" collapsedLevelsAreSubtotals="1" fieldPosition="0"/>
    </format>
    <format dxfId="532">
      <pivotArea dataOnly="0" labelOnly="1" fieldPosition="0">
        <references count="1">
          <reference field="3" count="0"/>
        </references>
      </pivotArea>
    </format>
    <format dxfId="531">
      <pivotArea dataOnly="0" labelOnly="1" fieldPosition="0">
        <references count="2">
          <reference field="0" count="0"/>
          <reference field="3" count="1" selected="0">
            <x v="0"/>
          </reference>
        </references>
      </pivotArea>
    </format>
    <format dxfId="530">
      <pivotArea dataOnly="0" labelOnly="1" fieldPosition="0">
        <references count="2">
          <reference field="0" count="0"/>
          <reference field="3" count="1" selected="0">
            <x v="2"/>
          </reference>
        </references>
      </pivotArea>
    </format>
    <format dxfId="529">
      <pivotArea dataOnly="0" labelOnly="1" fieldPosition="0">
        <references count="2">
          <reference field="0" count="0"/>
          <reference field="3" count="1" selected="0">
            <x v="3"/>
          </reference>
        </references>
      </pivotArea>
    </format>
    <format dxfId="528">
      <pivotArea dataOnly="0" labelOnly="1" fieldPosition="0">
        <references count="2">
          <reference field="0" count="0"/>
          <reference field="3" count="1" selected="0">
            <x v="4"/>
          </reference>
        </references>
      </pivotArea>
    </format>
    <format dxfId="527">
      <pivotArea dataOnly="0" labelOnly="1" outline="0" fieldPosition="0">
        <references count="1">
          <reference field="4294967294" count="2">
            <x v="1"/>
            <x v="2"/>
          </reference>
        </references>
      </pivotArea>
    </format>
    <format dxfId="526">
      <pivotArea dataOnly="0" labelOnly="1" outline="0" fieldPosition="0">
        <references count="1">
          <reference field="4294967294" count="2">
            <x v="1"/>
            <x v="2"/>
          </reference>
        </references>
      </pivotArea>
    </format>
    <format dxfId="525">
      <pivotArea outline="0" collapsedLevelsAreSubtotals="1" fieldPosition="0"/>
    </format>
    <format dxfId="524">
      <pivotArea dataOnly="0" labelOnly="1" outline="0" fieldPosition="0">
        <references count="1">
          <reference field="4294967294" count="2">
            <x v="1"/>
            <x v="2"/>
          </reference>
        </references>
      </pivotArea>
    </format>
    <format dxfId="523">
      <pivotArea type="all" dataOnly="0" outline="0" fieldPosition="0"/>
    </format>
    <format dxfId="522">
      <pivotArea outline="0" collapsedLevelsAreSubtotals="1" fieldPosition="0"/>
    </format>
    <format dxfId="521">
      <pivotArea dataOnly="0" labelOnly="1" fieldPosition="0">
        <references count="1">
          <reference field="3" count="0"/>
        </references>
      </pivotArea>
    </format>
    <format dxfId="520">
      <pivotArea dataOnly="0" labelOnly="1" fieldPosition="0">
        <references count="2">
          <reference field="0" count="0"/>
          <reference field="3" count="1" selected="0">
            <x v="0"/>
          </reference>
        </references>
      </pivotArea>
    </format>
    <format dxfId="519">
      <pivotArea dataOnly="0" labelOnly="1" fieldPosition="0">
        <references count="2">
          <reference field="0" count="0"/>
          <reference field="3" count="1" selected="0">
            <x v="2"/>
          </reference>
        </references>
      </pivotArea>
    </format>
    <format dxfId="518">
      <pivotArea dataOnly="0" labelOnly="1" fieldPosition="0">
        <references count="2">
          <reference field="0" count="0"/>
          <reference field="3" count="1" selected="0">
            <x v="3"/>
          </reference>
        </references>
      </pivotArea>
    </format>
    <format dxfId="517">
      <pivotArea dataOnly="0" labelOnly="1" fieldPosition="0">
        <references count="2">
          <reference field="0" count="0"/>
          <reference field="3" count="1" selected="0">
            <x v="4"/>
          </reference>
        </references>
      </pivotArea>
    </format>
    <format dxfId="516">
      <pivotArea dataOnly="0" labelOnly="1" outline="0" fieldPosition="0">
        <references count="1">
          <reference field="4294967294" count="2">
            <x v="1"/>
            <x v="2"/>
          </reference>
        </references>
      </pivotArea>
    </format>
    <format dxfId="515">
      <pivotArea dataOnly="0" labelOnly="1" outline="0" fieldPosition="0">
        <references count="1">
          <reference field="4294967294" count="2">
            <x v="1"/>
            <x v="2"/>
          </reference>
        </references>
      </pivotArea>
    </format>
    <format dxfId="514">
      <pivotArea dataOnly="0" labelOnly="1" outline="0" fieldPosition="0">
        <references count="1">
          <reference field="4294967294" count="2">
            <x v="1"/>
            <x v="2"/>
          </reference>
        </references>
      </pivotArea>
    </format>
    <format dxfId="513">
      <pivotArea type="all" dataOnly="0" outline="0" fieldPosition="0"/>
    </format>
    <format dxfId="512">
      <pivotArea outline="0" collapsedLevelsAreSubtotals="1" fieldPosition="0"/>
    </format>
    <format dxfId="511">
      <pivotArea dataOnly="0" labelOnly="1" fieldPosition="0">
        <references count="1">
          <reference field="3" count="0"/>
        </references>
      </pivotArea>
    </format>
    <format dxfId="510">
      <pivotArea dataOnly="0" labelOnly="1" fieldPosition="0">
        <references count="2">
          <reference field="0" count="0"/>
          <reference field="3" count="1" selected="0">
            <x v="0"/>
          </reference>
        </references>
      </pivotArea>
    </format>
    <format dxfId="509">
      <pivotArea dataOnly="0" labelOnly="1" fieldPosition="0">
        <references count="2">
          <reference field="0" count="0"/>
          <reference field="3" count="1" selected="0">
            <x v="2"/>
          </reference>
        </references>
      </pivotArea>
    </format>
    <format dxfId="508">
      <pivotArea dataOnly="0" labelOnly="1" fieldPosition="0">
        <references count="2">
          <reference field="0" count="0"/>
          <reference field="3" count="1" selected="0">
            <x v="3"/>
          </reference>
        </references>
      </pivotArea>
    </format>
    <format dxfId="507">
      <pivotArea dataOnly="0" labelOnly="1" fieldPosition="0">
        <references count="2">
          <reference field="0" count="0"/>
          <reference field="3" count="1" selected="0">
            <x v="4"/>
          </reference>
        </references>
      </pivotArea>
    </format>
    <format dxfId="506">
      <pivotArea dataOnly="0" labelOnly="1" outline="0" fieldPosition="0">
        <references count="1">
          <reference field="4294967294" count="2">
            <x v="1"/>
            <x v="2"/>
          </reference>
        </references>
      </pivotArea>
    </format>
    <format dxfId="505">
      <pivotArea outline="0" collapsedLevelsAreSubtotals="1" fieldPosition="0">
        <references count="1">
          <reference field="4294967294" count="2" selected="0">
            <x v="1"/>
            <x v="2"/>
          </reference>
        </references>
      </pivotArea>
    </format>
    <format dxfId="504">
      <pivotArea dataOnly="0" labelOnly="1" outline="0" fieldPosition="0">
        <references count="1">
          <reference field="4294967294" count="1">
            <x v="0"/>
          </reference>
        </references>
      </pivotArea>
    </format>
  </formats>
  <chartFormats count="3">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79" series="1">
      <pivotArea type="data" outline="0" fieldPosition="0">
        <references count="1">
          <reference field="4294967294" count="1" selected="0">
            <x v="0"/>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rowGrandTotals="0" colGrandTotals="0" itemPrintTitles="1" createdVersion="5" indent="0" outline="1" outlineData="1" multipleFieldFilters="0">
  <location ref="B7:J35" firstHeaderRow="0" firstDataRow="1" firstDataCol="4"/>
  <pivotFields count="11">
    <pivotField axis="axisRow" numFmtId="171" outline="0" showAll="0" defaultSubtotal="0">
      <items count="2">
        <item x="0"/>
        <item x="1"/>
      </items>
    </pivotField>
    <pivotField axis="axisRow" numFmtId="171" outline="0" showAll="0" defaultSubtotal="0">
      <items count="3">
        <item x="0"/>
        <item x="1"/>
        <item x="2"/>
      </items>
    </pivotField>
    <pivotField axis="axisRow" numFmtId="171" showAll="0" sortType="ascending">
      <items count="8">
        <item x="4"/>
        <item x="0"/>
        <item x="6"/>
        <item x="1"/>
        <item x="2"/>
        <item x="5"/>
        <item x="3"/>
        <item t="default"/>
      </items>
    </pivotField>
    <pivotField axis="axisRow" numFmtId="171" outline="0" showAll="0" sortType="ascending" defaultSubtotal="0">
      <items count="6">
        <item n="BP" m="1" x="4"/>
        <item n="BP " x="3"/>
        <item x="0"/>
        <item n="IT" x="1"/>
        <item n="KP" m="1" x="5"/>
        <item n="KP " x="2"/>
      </items>
    </pivotField>
    <pivotField dataField="1" numFmtId="165" showAll="0" defaultSubtotal="0"/>
    <pivotField dataField="1" numFmtId="165" showAll="0"/>
    <pivotField dataField="1" numFmtId="165" showAll="0"/>
    <pivotField dataField="1" numFmtId="43" showAll="0"/>
    <pivotField numFmtId="43" showAll="0" defaultSubtotal="0"/>
    <pivotField dataField="1" numFmtId="43" showAll="0"/>
    <pivotField numFmtId="43" showAll="0" defaultSubtotal="0"/>
  </pivotFields>
  <rowFields count="4">
    <field x="3"/>
    <field x="0"/>
    <field x="1"/>
    <field x="2"/>
  </rowFields>
  <rowItems count="28">
    <i>
      <x v="1"/>
      <x/>
      <x/>
      <x/>
    </i>
    <i r="3">
      <x v="1"/>
    </i>
    <i r="3">
      <x v="3"/>
    </i>
    <i r="3">
      <x v="4"/>
    </i>
    <i r="3">
      <x v="6"/>
    </i>
    <i r="2">
      <x v="1"/>
      <x v="5"/>
    </i>
    <i r="1">
      <x v="1"/>
      <x v="2"/>
      <x v="2"/>
    </i>
    <i>
      <x v="2"/>
      <x/>
      <x/>
      <x/>
    </i>
    <i r="3">
      <x v="1"/>
    </i>
    <i r="3">
      <x v="3"/>
    </i>
    <i r="3">
      <x v="4"/>
    </i>
    <i r="3">
      <x v="6"/>
    </i>
    <i r="2">
      <x v="1"/>
      <x v="5"/>
    </i>
    <i r="1">
      <x v="1"/>
      <x v="2"/>
      <x v="2"/>
    </i>
    <i>
      <x v="3"/>
      <x/>
      <x/>
      <x/>
    </i>
    <i r="3">
      <x v="1"/>
    </i>
    <i r="3">
      <x v="3"/>
    </i>
    <i r="3">
      <x v="4"/>
    </i>
    <i r="3">
      <x v="6"/>
    </i>
    <i r="2">
      <x v="1"/>
      <x v="5"/>
    </i>
    <i r="1">
      <x v="1"/>
      <x v="2"/>
      <x v="2"/>
    </i>
    <i>
      <x v="5"/>
      <x/>
      <x/>
      <x/>
    </i>
    <i r="3">
      <x v="1"/>
    </i>
    <i r="3">
      <x v="3"/>
    </i>
    <i r="3">
      <x v="4"/>
    </i>
    <i r="3">
      <x v="6"/>
    </i>
    <i r="2">
      <x v="1"/>
      <x v="5"/>
    </i>
    <i r="1">
      <x v="1"/>
      <x v="2"/>
      <x v="2"/>
    </i>
  </rowItems>
  <colFields count="1">
    <field x="-2"/>
  </colFields>
  <colItems count="5">
    <i>
      <x/>
    </i>
    <i i="1">
      <x v="1"/>
    </i>
    <i i="2">
      <x v="2"/>
    </i>
    <i i="3">
      <x v="3"/>
    </i>
    <i i="4">
      <x v="4"/>
    </i>
  </colItems>
  <dataFields count="5">
    <dataField name="Current Operating cost " fld="4" baseField="0" baseItem="0" numFmtId="171"/>
    <dataField name="Projected operating cost | 2016 (constant current exchange rate) " fld="5" baseField="0" baseItem="0" numFmtId="171"/>
    <dataField name="Projected operating cost | 2016 (forecasted exchange rate) " fld="6" baseField="0" baseItem="0" numFmtId="171"/>
    <dataField name="Indexed cost (constant current exchange rate) " fld="7" baseField="0" baseItem="0" numFmtId="43"/>
    <dataField name="Indexed cost (forecasted exchange rate)" fld="9" baseField="0" baseItem="0" numFmtId="43"/>
  </dataFields>
  <formats count="40">
    <format dxfId="503">
      <pivotArea outline="0" collapsedLevelsAreSubtotals="1" fieldPosition="0"/>
    </format>
    <format dxfId="502">
      <pivotArea type="all" dataOnly="0" outline="0" fieldPosition="0"/>
    </format>
    <format dxfId="501">
      <pivotArea outline="0" collapsedLevelsAreSubtotals="1" fieldPosition="0"/>
    </format>
    <format dxfId="500">
      <pivotArea dataOnly="0" labelOnly="1" fieldPosition="0">
        <references count="1">
          <reference field="3" count="0"/>
        </references>
      </pivotArea>
    </format>
    <format dxfId="499">
      <pivotArea dataOnly="0" labelOnly="1" fieldPosition="0">
        <references count="2">
          <reference field="0" count="0"/>
          <reference field="3" count="1" selected="0">
            <x v="0"/>
          </reference>
        </references>
      </pivotArea>
    </format>
    <format dxfId="498">
      <pivotArea dataOnly="0" labelOnly="1" fieldPosition="0">
        <references count="2">
          <reference field="0" count="0"/>
          <reference field="3" count="1" selected="0">
            <x v="2"/>
          </reference>
        </references>
      </pivotArea>
    </format>
    <format dxfId="497">
      <pivotArea dataOnly="0" labelOnly="1" fieldPosition="0">
        <references count="2">
          <reference field="0" count="0"/>
          <reference field="3" count="1" selected="0">
            <x v="3"/>
          </reference>
        </references>
      </pivotArea>
    </format>
    <format dxfId="496">
      <pivotArea dataOnly="0" labelOnly="1" fieldPosition="0">
        <references count="2">
          <reference field="0" count="0"/>
          <reference field="3" count="1" selected="0">
            <x v="4"/>
          </reference>
        </references>
      </pivotArea>
    </format>
    <format dxfId="495">
      <pivotArea dataOnly="0" labelOnly="1" outline="0" fieldPosition="0">
        <references count="1">
          <reference field="4294967294" count="4">
            <x v="1"/>
            <x v="2"/>
            <x v="3"/>
            <x v="4"/>
          </reference>
        </references>
      </pivotArea>
    </format>
    <format dxfId="494">
      <pivotArea type="all" dataOnly="0" outline="0" fieldPosition="0"/>
    </format>
    <format dxfId="493">
      <pivotArea outline="0" collapsedLevelsAreSubtotals="1" fieldPosition="0"/>
    </format>
    <format dxfId="492">
      <pivotArea dataOnly="0" labelOnly="1" fieldPosition="0">
        <references count="1">
          <reference field="3" count="0"/>
        </references>
      </pivotArea>
    </format>
    <format dxfId="491">
      <pivotArea dataOnly="0" labelOnly="1" fieldPosition="0">
        <references count="2">
          <reference field="0" count="0"/>
          <reference field="3" count="1" selected="0">
            <x v="0"/>
          </reference>
        </references>
      </pivotArea>
    </format>
    <format dxfId="490">
      <pivotArea dataOnly="0" labelOnly="1" fieldPosition="0">
        <references count="2">
          <reference field="0" count="0"/>
          <reference field="3" count="1" selected="0">
            <x v="2"/>
          </reference>
        </references>
      </pivotArea>
    </format>
    <format dxfId="489">
      <pivotArea dataOnly="0" labelOnly="1" fieldPosition="0">
        <references count="2">
          <reference field="0" count="0"/>
          <reference field="3" count="1" selected="0">
            <x v="3"/>
          </reference>
        </references>
      </pivotArea>
    </format>
    <format dxfId="488">
      <pivotArea dataOnly="0" labelOnly="1" fieldPosition="0">
        <references count="2">
          <reference field="0" count="0"/>
          <reference field="3" count="1" selected="0">
            <x v="4"/>
          </reference>
        </references>
      </pivotArea>
    </format>
    <format dxfId="487">
      <pivotArea dataOnly="0" labelOnly="1" outline="0" fieldPosition="0">
        <references count="1">
          <reference field="4294967294" count="4">
            <x v="1"/>
            <x v="2"/>
            <x v="3"/>
            <x v="4"/>
          </reference>
        </references>
      </pivotArea>
    </format>
    <format dxfId="486">
      <pivotArea dataOnly="0" labelOnly="1" outline="0" fieldPosition="0">
        <references count="1">
          <reference field="4294967294" count="4">
            <x v="1"/>
            <x v="2"/>
            <x v="3"/>
            <x v="4"/>
          </reference>
        </references>
      </pivotArea>
    </format>
    <format dxfId="485">
      <pivotArea outline="0" collapsedLevelsAreSubtotals="1" fieldPosition="0"/>
    </format>
    <format dxfId="484">
      <pivotArea dataOnly="0" labelOnly="1" outline="0" fieldPosition="0">
        <references count="1">
          <reference field="4294967294" count="4">
            <x v="1"/>
            <x v="2"/>
            <x v="3"/>
            <x v="4"/>
          </reference>
        </references>
      </pivotArea>
    </format>
    <format dxfId="483">
      <pivotArea type="all" dataOnly="0" outline="0" fieldPosition="0"/>
    </format>
    <format dxfId="482">
      <pivotArea outline="0" collapsedLevelsAreSubtotals="1" fieldPosition="0"/>
    </format>
    <format dxfId="481">
      <pivotArea dataOnly="0" labelOnly="1" fieldPosition="0">
        <references count="1">
          <reference field="3" count="0"/>
        </references>
      </pivotArea>
    </format>
    <format dxfId="480">
      <pivotArea dataOnly="0" labelOnly="1" fieldPosition="0">
        <references count="2">
          <reference field="0" count="0"/>
          <reference field="3" count="1" selected="0">
            <x v="0"/>
          </reference>
        </references>
      </pivotArea>
    </format>
    <format dxfId="479">
      <pivotArea dataOnly="0" labelOnly="1" fieldPosition="0">
        <references count="2">
          <reference field="0" count="0"/>
          <reference field="3" count="1" selected="0">
            <x v="2"/>
          </reference>
        </references>
      </pivotArea>
    </format>
    <format dxfId="478">
      <pivotArea dataOnly="0" labelOnly="1" fieldPosition="0">
        <references count="2">
          <reference field="0" count="0"/>
          <reference field="3" count="1" selected="0">
            <x v="3"/>
          </reference>
        </references>
      </pivotArea>
    </format>
    <format dxfId="477">
      <pivotArea dataOnly="0" labelOnly="1" fieldPosition="0">
        <references count="2">
          <reference field="0" count="0"/>
          <reference field="3" count="1" selected="0">
            <x v="4"/>
          </reference>
        </references>
      </pivotArea>
    </format>
    <format dxfId="476">
      <pivotArea dataOnly="0" labelOnly="1" outline="0" fieldPosition="0">
        <references count="1">
          <reference field="4294967294" count="4">
            <x v="1"/>
            <x v="2"/>
            <x v="3"/>
            <x v="4"/>
          </reference>
        </references>
      </pivotArea>
    </format>
    <format dxfId="475">
      <pivotArea dataOnly="0" labelOnly="1" outline="0" fieldPosition="0">
        <references count="1">
          <reference field="4294967294" count="4">
            <x v="1"/>
            <x v="2"/>
            <x v="3"/>
            <x v="4"/>
          </reference>
        </references>
      </pivotArea>
    </format>
    <format dxfId="474">
      <pivotArea dataOnly="0" labelOnly="1" outline="0" fieldPosition="0">
        <references count="1">
          <reference field="4294967294" count="4">
            <x v="1"/>
            <x v="2"/>
            <x v="3"/>
            <x v="4"/>
          </reference>
        </references>
      </pivotArea>
    </format>
    <format dxfId="473">
      <pivotArea outline="0" collapsedLevelsAreSubtotals="1" fieldPosition="0">
        <references count="1">
          <reference field="4294967294" count="2" selected="0">
            <x v="3"/>
            <x v="4"/>
          </reference>
        </references>
      </pivotArea>
    </format>
    <format dxfId="472">
      <pivotArea type="all" dataOnly="0" outline="0" fieldPosition="0"/>
    </format>
    <format dxfId="471">
      <pivotArea outline="0" collapsedLevelsAreSubtotals="1" fieldPosition="0"/>
    </format>
    <format dxfId="470">
      <pivotArea dataOnly="0" labelOnly="1" fieldPosition="0">
        <references count="1">
          <reference field="3" count="0"/>
        </references>
      </pivotArea>
    </format>
    <format dxfId="469">
      <pivotArea dataOnly="0" labelOnly="1" fieldPosition="0">
        <references count="2">
          <reference field="0" count="0"/>
          <reference field="3" count="1" selected="0">
            <x v="0"/>
          </reference>
        </references>
      </pivotArea>
    </format>
    <format dxfId="468">
      <pivotArea dataOnly="0" labelOnly="1" fieldPosition="0">
        <references count="2">
          <reference field="0" count="0"/>
          <reference field="3" count="1" selected="0">
            <x v="2"/>
          </reference>
        </references>
      </pivotArea>
    </format>
    <format dxfId="467">
      <pivotArea dataOnly="0" labelOnly="1" fieldPosition="0">
        <references count="2">
          <reference field="0" count="0"/>
          <reference field="3" count="1" selected="0">
            <x v="3"/>
          </reference>
        </references>
      </pivotArea>
    </format>
    <format dxfId="466">
      <pivotArea dataOnly="0" labelOnly="1" fieldPosition="0">
        <references count="2">
          <reference field="0" count="0"/>
          <reference field="3" count="1" selected="0">
            <x v="4"/>
          </reference>
        </references>
      </pivotArea>
    </format>
    <format dxfId="465">
      <pivotArea dataOnly="0" labelOnly="1" outline="0" fieldPosition="0">
        <references count="1">
          <reference field="4294967294" count="4">
            <x v="1"/>
            <x v="2"/>
            <x v="3"/>
            <x v="4"/>
          </reference>
        </references>
      </pivotArea>
    </format>
    <format dxfId="464">
      <pivotArea outline="0" collapsedLevelsAreSubtotals="1" fieldPosition="0">
        <references count="1">
          <reference field="4294967294" count="2" selected="0">
            <x v="1"/>
            <x v="2"/>
          </reference>
        </references>
      </pivotArea>
    </format>
  </formats>
  <conditionalFormats count="1">
    <conditionalFormat priority="1">
      <pivotAreas count="1">
        <pivotArea type="data" outline="0" collapsedLevelsAreSubtotals="1" fieldPosition="0">
          <references count="1">
            <reference field="4294967294" count="2" selected="0">
              <x v="3"/>
              <x v="4"/>
            </reference>
          </references>
        </pivotArea>
      </pivotAreas>
    </conditionalFormat>
  </conditional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Custom 1">
      <a:dk1>
        <a:srgbClr val="3F3F3F"/>
      </a:dk1>
      <a:lt1>
        <a:srgbClr val="FFFFFF"/>
      </a:lt1>
      <a:dk2>
        <a:srgbClr val="005A8C"/>
      </a:dk2>
      <a:lt2>
        <a:srgbClr val="4C7C8F"/>
      </a:lt2>
      <a:accent1>
        <a:srgbClr val="52B964"/>
      </a:accent1>
      <a:accent2>
        <a:srgbClr val="005A8C"/>
      </a:accent2>
      <a:accent3>
        <a:srgbClr val="BC202E"/>
      </a:accent3>
      <a:accent4>
        <a:srgbClr val="BFBFBF"/>
      </a:accent4>
      <a:accent5>
        <a:srgbClr val="27A7DF"/>
      </a:accent5>
      <a:accent6>
        <a:srgbClr val="F37534"/>
      </a:accent6>
      <a:hlink>
        <a:srgbClr val="BC202E"/>
      </a:hlink>
      <a:folHlink>
        <a:srgbClr val="BC202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pivotTable" Target="../pivotTables/pivotTable10.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pivotTable" Target="../pivotTables/pivotTable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ivotTable" Target="../pivotTables/pivotTable12.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pivotTable" Target="../pivotTables/pivotTable13.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pivotTable" Target="../pivotTables/pivotTable1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4.xml"/><Relationship Id="rId1" Type="http://schemas.openxmlformats.org/officeDocument/2006/relationships/printerSettings" Target="../printerSettings/printerSettings27.bin"/><Relationship Id="rId4" Type="http://schemas.openxmlformats.org/officeDocument/2006/relationships/comments" Target="../comments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office.microsoft.com/en-in/excel-help/pivot-data-in-a-pivottable-or-pivotchart-report-HP010342366.aspx?CTT=1" TargetMode="External"/><Relationship Id="rId2" Type="http://schemas.openxmlformats.org/officeDocument/2006/relationships/hyperlink" Target="http://office.microsoft.com/en-in/excel-help/pivottable-i-get-started-with-pivottable-reports-in-excel-2007-RZ010205886.aspx" TargetMode="External"/><Relationship Id="rId1" Type="http://schemas.openxmlformats.org/officeDocument/2006/relationships/hyperlink" Target="http://office.microsoft.com/en-in/excel-help/tutorial-pivottable-data-analysis-using-a-data-model-in-excel-2013-HA102922619.aspx"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office.microsoft.com/en-in/excel-help/create-a-pivotchart-HA102919712.aspx"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XFC27"/>
  <sheetViews>
    <sheetView showGridLines="0" tabSelected="1" zoomScale="85" zoomScaleNormal="85" workbookViewId="0"/>
  </sheetViews>
  <sheetFormatPr defaultColWidth="0" defaultRowHeight="15" customHeight="1" zeroHeight="1"/>
  <cols>
    <col min="1" max="1" width="3.6328125" style="47" customWidth="1"/>
    <col min="2" max="2" width="7.6328125" style="47" bestFit="1" customWidth="1"/>
    <col min="3" max="4" width="9" style="47" customWidth="1"/>
    <col min="5" max="5" width="11.08984375" style="47" customWidth="1"/>
    <col min="6" max="11" width="9" style="47" customWidth="1"/>
    <col min="12" max="12" width="8" style="47" customWidth="1"/>
    <col min="13" max="13" width="0" style="47" hidden="1" customWidth="1"/>
    <col min="14" max="16383" width="9" style="47" hidden="1"/>
    <col min="16384" max="16384" width="2.90625" style="47" hidden="1" customWidth="1"/>
  </cols>
  <sheetData>
    <row r="1" spans="4:8" ht="14.5"/>
    <row r="2" spans="4:8" ht="14.5"/>
    <row r="3" spans="4:8" ht="14.5"/>
    <row r="4" spans="4:8" ht="14.5"/>
    <row r="5" spans="4:8" ht="14.5"/>
    <row r="6" spans="4:8" ht="14.5"/>
    <row r="7" spans="4:8" ht="14.5"/>
    <row r="8" spans="4:8" ht="14.5"/>
    <row r="9" spans="4:8" ht="14.5"/>
    <row r="10" spans="4:8" ht="14.5"/>
    <row r="11" spans="4:8" ht="14.5"/>
    <row r="12" spans="4:8" ht="14.5"/>
    <row r="13" spans="4:8" ht="14.5"/>
    <row r="14" spans="4:8" ht="21">
      <c r="D14" s="48"/>
      <c r="H14" s="48"/>
    </row>
    <row r="15" spans="4:8" ht="21">
      <c r="H15" s="48"/>
    </row>
    <row r="16" spans="4:8" ht="21">
      <c r="H16" s="48"/>
    </row>
    <row r="17" spans="3:13" ht="21">
      <c r="H17" s="48"/>
    </row>
    <row r="18" spans="3:13" ht="21">
      <c r="H18" s="48"/>
    </row>
    <row r="19" spans="3:13" ht="14.5">
      <c r="C19" s="49"/>
    </row>
    <row r="20" spans="3:13" ht="14.5"/>
    <row r="21" spans="3:13" ht="15.5">
      <c r="L21" s="50"/>
      <c r="M21" s="50"/>
    </row>
    <row r="22" spans="3:13" ht="14.5"/>
    <row r="23" spans="3:13" ht="14.5"/>
    <row r="24" spans="3:13" ht="14.5"/>
    <row r="25" spans="3:13" ht="14.5"/>
    <row r="26" spans="3:13" ht="14.5" hidden="1"/>
    <row r="27" spans="3:13" ht="14.5" hidden="1"/>
  </sheetData>
  <sheetProtection selectLockedCells="1" selectUnlockedCells="1"/>
  <pageMargins left="0.7" right="0.7" top="0.75" bottom="0.7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52B964"/>
  </sheetPr>
  <dimension ref="B1:Q134"/>
  <sheetViews>
    <sheetView showGridLines="0" zoomScale="80" zoomScaleNormal="80" workbookViewId="0">
      <pane xSplit="5" ySplit="9" topLeftCell="F44" activePane="bottomRight" state="frozen"/>
      <selection activeCell="C6" sqref="C6"/>
      <selection pane="topRight" activeCell="C6" sqref="C6"/>
      <selection pane="bottomLeft" activeCell="C6" sqref="C6"/>
      <selection pane="bottomRight" activeCell="O2" sqref="O2"/>
    </sheetView>
  </sheetViews>
  <sheetFormatPr defaultColWidth="9.08984375" defaultRowHeight="12.5"/>
  <cols>
    <col min="1" max="1" width="3.6328125" style="10" customWidth="1"/>
    <col min="2" max="7" width="14.6328125" style="9" customWidth="1"/>
    <col min="8" max="8" width="14.6328125" style="9" hidden="1" customWidth="1"/>
    <col min="9" max="9" width="14.6328125" style="9" customWidth="1"/>
    <col min="10" max="11" width="10.6328125" style="9" customWidth="1"/>
    <col min="12" max="17" width="10.6328125" style="18" customWidth="1"/>
    <col min="18" max="18" width="12" style="10" bestFit="1" customWidth="1"/>
    <col min="19" max="19" width="9.36328125" style="10" bestFit="1" customWidth="1"/>
    <col min="20" max="23" width="12" style="10" bestFit="1" customWidth="1"/>
    <col min="24" max="24" width="4" style="10" customWidth="1"/>
    <col min="25" max="25" width="11" style="10" bestFit="1" customWidth="1"/>
    <col min="26" max="26" width="7" style="10" bestFit="1" customWidth="1"/>
    <col min="27" max="27" width="9.36328125" style="10" bestFit="1" customWidth="1"/>
    <col min="28" max="30" width="12" style="10" bestFit="1" customWidth="1"/>
    <col min="31" max="31" width="4" style="10" customWidth="1"/>
    <col min="32" max="32" width="12" style="10" bestFit="1" customWidth="1"/>
    <col min="33" max="33" width="7" style="10" bestFit="1" customWidth="1"/>
    <col min="34" max="35" width="12" style="10" bestFit="1" customWidth="1"/>
    <col min="36" max="36" width="9.36328125" style="10" bestFit="1" customWidth="1"/>
    <col min="37" max="37" width="12" style="10" customWidth="1"/>
    <col min="38" max="39" width="12" style="10" bestFit="1" customWidth="1"/>
    <col min="40" max="40" width="4" style="10" customWidth="1"/>
    <col min="41" max="41" width="11" style="10" bestFit="1" customWidth="1"/>
    <col min="42" max="42" width="7" style="10" customWidth="1"/>
    <col min="43" max="44" width="12" style="10" bestFit="1" customWidth="1"/>
    <col min="45" max="45" width="9.36328125" style="10" bestFit="1" customWidth="1"/>
    <col min="46" max="16384" width="9.08984375" style="10"/>
  </cols>
  <sheetData>
    <row r="1" spans="2:13" ht="14.15" customHeight="1">
      <c r="B1" s="10"/>
      <c r="C1" s="10"/>
      <c r="D1" s="10"/>
      <c r="E1" s="10"/>
      <c r="F1" s="10"/>
      <c r="G1" s="10"/>
      <c r="H1" s="10"/>
      <c r="I1" s="10"/>
      <c r="J1" s="10"/>
      <c r="K1" s="10"/>
    </row>
    <row r="2" spans="2:13" ht="14.15" customHeight="1">
      <c r="B2" s="10"/>
      <c r="C2" s="10"/>
      <c r="D2" s="10"/>
      <c r="E2" s="10"/>
      <c r="F2" s="10"/>
      <c r="G2" s="10"/>
      <c r="H2" s="10"/>
      <c r="I2" s="10"/>
      <c r="J2" s="10"/>
      <c r="K2" s="10"/>
    </row>
    <row r="3" spans="2:13" ht="39.9" customHeight="1">
      <c r="B3" s="553" t="s">
        <v>443</v>
      </c>
      <c r="C3" s="553"/>
      <c r="D3" s="553"/>
      <c r="E3" s="553"/>
      <c r="F3" s="553"/>
      <c r="G3" s="553"/>
      <c r="H3" s="553"/>
      <c r="I3" s="553"/>
      <c r="J3" s="553"/>
      <c r="K3" s="553"/>
      <c r="L3" s="553"/>
      <c r="M3" s="553"/>
    </row>
    <row r="4" spans="2:13" ht="13.5" customHeight="1">
      <c r="C4" s="10"/>
      <c r="D4" s="10"/>
      <c r="E4" s="10"/>
      <c r="F4" s="10"/>
      <c r="G4" s="10"/>
      <c r="H4" s="10"/>
      <c r="I4" s="10"/>
      <c r="J4" s="10"/>
      <c r="K4" s="10"/>
      <c r="L4" s="10"/>
    </row>
    <row r="5" spans="2:13" ht="13">
      <c r="B5" s="11" t="s">
        <v>308</v>
      </c>
      <c r="F5" s="11" t="s">
        <v>308</v>
      </c>
      <c r="I5" s="11" t="s">
        <v>371</v>
      </c>
    </row>
    <row r="6" spans="2:13" ht="12.75" customHeight="1">
      <c r="B6" s="226" t="s">
        <v>445</v>
      </c>
      <c r="F6" s="10" t="s">
        <v>440</v>
      </c>
      <c r="I6" s="10" t="s">
        <v>439</v>
      </c>
    </row>
    <row r="7" spans="2:13" ht="14.5" hidden="1">
      <c r="B7" s="426"/>
      <c r="C7" s="426"/>
      <c r="D7" s="426"/>
      <c r="E7" s="426"/>
      <c r="F7" s="427" t="s">
        <v>22</v>
      </c>
      <c r="G7" s="426"/>
      <c r="H7" s="426"/>
      <c r="I7" s="426"/>
      <c r="J7"/>
      <c r="K7"/>
    </row>
    <row r="8" spans="2:13" ht="14.5" hidden="1">
      <c r="B8" s="426"/>
      <c r="C8" s="426"/>
      <c r="D8" s="426"/>
      <c r="E8" s="426"/>
      <c r="F8" s="426" t="s">
        <v>365</v>
      </c>
      <c r="G8" s="426"/>
      <c r="H8" s="426" t="s">
        <v>200</v>
      </c>
      <c r="I8" s="426"/>
      <c r="J8"/>
      <c r="K8"/>
    </row>
    <row r="9" spans="2:13" ht="14.5">
      <c r="B9" s="439" t="s">
        <v>21</v>
      </c>
      <c r="C9" s="439" t="s">
        <v>0</v>
      </c>
      <c r="D9" s="421" t="s">
        <v>1</v>
      </c>
      <c r="E9" s="439" t="s">
        <v>2</v>
      </c>
      <c r="F9" s="423" t="s">
        <v>452</v>
      </c>
      <c r="G9" s="423" t="s">
        <v>451</v>
      </c>
      <c r="H9" s="423" t="s">
        <v>452</v>
      </c>
      <c r="I9" s="423" t="s">
        <v>451</v>
      </c>
      <c r="J9"/>
      <c r="K9"/>
    </row>
    <row r="10" spans="2:13" ht="14.5">
      <c r="B10" s="428" t="s">
        <v>404</v>
      </c>
      <c r="C10" s="432" t="s">
        <v>378</v>
      </c>
      <c r="D10" s="428" t="s">
        <v>18</v>
      </c>
      <c r="E10" s="432" t="s">
        <v>425</v>
      </c>
      <c r="F10" s="440">
        <v>14073.759408935322</v>
      </c>
      <c r="G10" s="424">
        <v>14126.756219617644</v>
      </c>
      <c r="H10" s="423">
        <v>0</v>
      </c>
      <c r="I10" s="436">
        <v>3.7656470558018462E-3</v>
      </c>
      <c r="J10"/>
      <c r="K10"/>
    </row>
    <row r="11" spans="2:13" ht="14.5">
      <c r="B11" s="425"/>
      <c r="C11" s="433"/>
      <c r="D11" s="425"/>
      <c r="E11" s="432" t="s">
        <v>399</v>
      </c>
      <c r="F11" s="440">
        <v>12671.149016212834</v>
      </c>
      <c r="G11" s="424">
        <v>12715.14721868684</v>
      </c>
      <c r="H11" s="423">
        <v>0</v>
      </c>
      <c r="I11" s="436">
        <v>3.4723135540202232E-3</v>
      </c>
      <c r="J11"/>
      <c r="K11"/>
    </row>
    <row r="12" spans="2:13" ht="14.5">
      <c r="B12" s="425"/>
      <c r="C12" s="433"/>
      <c r="D12" s="425"/>
      <c r="E12" s="432" t="s">
        <v>401</v>
      </c>
      <c r="F12" s="440">
        <v>14955.89794793191</v>
      </c>
      <c r="G12" s="424">
        <v>15011.4389868413</v>
      </c>
      <c r="H12" s="423">
        <v>0</v>
      </c>
      <c r="I12" s="436">
        <v>3.7136545798022169E-3</v>
      </c>
      <c r="J12"/>
      <c r="K12"/>
    </row>
    <row r="13" spans="2:13" ht="14.5">
      <c r="B13" s="425"/>
      <c r="C13" s="433"/>
      <c r="D13" s="425"/>
      <c r="E13" s="432" t="s">
        <v>398</v>
      </c>
      <c r="F13" s="440">
        <v>12960.443797920696</v>
      </c>
      <c r="G13" s="424">
        <v>13005.253562159889</v>
      </c>
      <c r="H13" s="423">
        <v>0</v>
      </c>
      <c r="I13" s="436">
        <v>3.4574251420604885E-3</v>
      </c>
      <c r="J13"/>
      <c r="K13"/>
    </row>
    <row r="14" spans="2:13" ht="14.5">
      <c r="B14" s="425"/>
      <c r="C14" s="433"/>
      <c r="D14" s="425"/>
      <c r="E14" s="432" t="s">
        <v>397</v>
      </c>
      <c r="F14" s="440">
        <v>12977.60173226376</v>
      </c>
      <c r="G14" s="424">
        <v>13022.283997398179</v>
      </c>
      <c r="H14" s="423">
        <v>0</v>
      </c>
      <c r="I14" s="436">
        <v>3.4430294638596592E-3</v>
      </c>
      <c r="J14"/>
      <c r="K14"/>
    </row>
    <row r="15" spans="2:13" ht="14.5">
      <c r="B15" s="425"/>
      <c r="C15" s="433"/>
      <c r="D15" s="428" t="s">
        <v>19</v>
      </c>
      <c r="E15" s="432" t="s">
        <v>377</v>
      </c>
      <c r="F15" s="440">
        <v>21399.770907752638</v>
      </c>
      <c r="G15" s="424">
        <v>21032.374687345658</v>
      </c>
      <c r="H15" s="423">
        <v>0</v>
      </c>
      <c r="I15" s="436">
        <v>-1.7168231472696749E-2</v>
      </c>
      <c r="J15"/>
      <c r="K15"/>
    </row>
    <row r="16" spans="2:13" ht="14.5">
      <c r="B16" s="425"/>
      <c r="C16" s="432" t="s">
        <v>364</v>
      </c>
      <c r="D16" s="428" t="s">
        <v>393</v>
      </c>
      <c r="E16" s="432" t="s">
        <v>400</v>
      </c>
      <c r="F16" s="440">
        <v>33620.506645799855</v>
      </c>
      <c r="G16" s="424">
        <v>31935.950061834836</v>
      </c>
      <c r="H16" s="423">
        <v>0</v>
      </c>
      <c r="I16" s="436">
        <v>-5.0105032672833505E-2</v>
      </c>
      <c r="J16"/>
      <c r="K16"/>
    </row>
    <row r="17" spans="2:11" ht="14.5">
      <c r="B17" s="428" t="s">
        <v>10</v>
      </c>
      <c r="C17" s="428" t="s">
        <v>378</v>
      </c>
      <c r="D17" s="428" t="s">
        <v>18</v>
      </c>
      <c r="E17" s="432" t="s">
        <v>425</v>
      </c>
      <c r="F17" s="440">
        <v>10871.589785679025</v>
      </c>
      <c r="G17" s="424">
        <v>10912.82891543424</v>
      </c>
      <c r="H17" s="423">
        <v>0</v>
      </c>
      <c r="I17" s="436">
        <v>3.7932933975799443E-3</v>
      </c>
      <c r="J17"/>
      <c r="K17"/>
    </row>
    <row r="18" spans="2:11" ht="14.5">
      <c r="B18" s="425"/>
      <c r="C18" s="425"/>
      <c r="D18" s="425"/>
      <c r="E18" s="432" t="s">
        <v>399</v>
      </c>
      <c r="F18" s="440">
        <v>9744.8446379510133</v>
      </c>
      <c r="G18" s="424">
        <v>9779.0859363216659</v>
      </c>
      <c r="H18" s="423">
        <v>0</v>
      </c>
      <c r="I18" s="436">
        <v>3.5137859702043528E-3</v>
      </c>
      <c r="J18"/>
      <c r="K18"/>
    </row>
    <row r="19" spans="2:11" ht="14.5">
      <c r="B19" s="425"/>
      <c r="C19" s="425"/>
      <c r="D19" s="425"/>
      <c r="E19" s="432" t="s">
        <v>401</v>
      </c>
      <c r="F19" s="440">
        <v>11605.660552303911</v>
      </c>
      <c r="G19" s="424">
        <v>11648.93657756617</v>
      </c>
      <c r="H19" s="423">
        <v>0</v>
      </c>
      <c r="I19" s="436">
        <v>3.7288722229316118E-3</v>
      </c>
      <c r="J19"/>
      <c r="K19"/>
    </row>
    <row r="20" spans="2:11" ht="14.5">
      <c r="B20" s="425"/>
      <c r="C20" s="425"/>
      <c r="D20" s="425"/>
      <c r="E20" s="432" t="s">
        <v>398</v>
      </c>
      <c r="F20" s="440">
        <v>10024.181663659709</v>
      </c>
      <c r="G20" s="424">
        <v>10059.291409135189</v>
      </c>
      <c r="H20" s="423">
        <v>0</v>
      </c>
      <c r="I20" s="436">
        <v>3.502504907982873E-3</v>
      </c>
      <c r="J20"/>
      <c r="K20"/>
    </row>
    <row r="21" spans="2:11" ht="14.5">
      <c r="B21" s="425"/>
      <c r="C21" s="425"/>
      <c r="D21" s="425"/>
      <c r="E21" s="432" t="s">
        <v>397</v>
      </c>
      <c r="F21" s="440">
        <v>10017.170854050448</v>
      </c>
      <c r="G21" s="424">
        <v>10052.059789152316</v>
      </c>
      <c r="H21" s="423">
        <v>0</v>
      </c>
      <c r="I21" s="436">
        <v>3.4829130510198869E-3</v>
      </c>
      <c r="J21"/>
      <c r="K21"/>
    </row>
    <row r="22" spans="2:11" ht="14.5">
      <c r="B22" s="425"/>
      <c r="C22" s="425"/>
      <c r="D22" s="428" t="s">
        <v>19</v>
      </c>
      <c r="E22" s="432" t="s">
        <v>377</v>
      </c>
      <c r="F22" s="440">
        <v>15548.361654630959</v>
      </c>
      <c r="G22" s="424">
        <v>15285.819474944134</v>
      </c>
      <c r="H22" s="423">
        <v>0</v>
      </c>
      <c r="I22" s="436">
        <v>-1.6885520514544283E-2</v>
      </c>
      <c r="J22"/>
      <c r="K22"/>
    </row>
    <row r="23" spans="2:11" ht="14.5">
      <c r="B23" s="425"/>
      <c r="C23" s="428" t="s">
        <v>364</v>
      </c>
      <c r="D23" s="428" t="s">
        <v>393</v>
      </c>
      <c r="E23" s="432" t="s">
        <v>400</v>
      </c>
      <c r="F23" s="440">
        <v>25927.598048111449</v>
      </c>
      <c r="G23" s="424">
        <v>24631.23244754296</v>
      </c>
      <c r="H23" s="423">
        <v>0</v>
      </c>
      <c r="I23" s="436">
        <v>-4.999944839328907E-2</v>
      </c>
      <c r="J23"/>
      <c r="K23"/>
    </row>
    <row r="24" spans="2:11" ht="14.5">
      <c r="B24" s="428" t="s">
        <v>233</v>
      </c>
      <c r="C24" s="428" t="s">
        <v>378</v>
      </c>
      <c r="D24" s="428" t="s">
        <v>18</v>
      </c>
      <c r="E24" s="432" t="s">
        <v>425</v>
      </c>
      <c r="F24" s="440">
        <v>18149.648696189044</v>
      </c>
      <c r="G24" s="424">
        <v>18219.714700773377</v>
      </c>
      <c r="H24" s="423">
        <v>0</v>
      </c>
      <c r="I24" s="436">
        <v>3.8604606489736071E-3</v>
      </c>
      <c r="J24"/>
      <c r="K24"/>
    </row>
    <row r="25" spans="2:11" ht="14.5">
      <c r="B25" s="425"/>
      <c r="C25" s="425"/>
      <c r="D25" s="425"/>
      <c r="E25" s="432" t="s">
        <v>399</v>
      </c>
      <c r="F25" s="440">
        <v>16786.850053775801</v>
      </c>
      <c r="G25" s="424">
        <v>16846.180686361746</v>
      </c>
      <c r="H25" s="423">
        <v>0</v>
      </c>
      <c r="I25" s="436">
        <v>3.5343517334034402E-3</v>
      </c>
      <c r="J25"/>
      <c r="K25"/>
    </row>
    <row r="26" spans="2:11" ht="14.5">
      <c r="B26" s="425"/>
      <c r="C26" s="425"/>
      <c r="D26" s="425"/>
      <c r="E26" s="432" t="s">
        <v>401</v>
      </c>
      <c r="F26" s="440">
        <v>18686.411642913536</v>
      </c>
      <c r="G26" s="424">
        <v>18757.320105247833</v>
      </c>
      <c r="H26" s="423">
        <v>0</v>
      </c>
      <c r="I26" s="436">
        <v>3.7946537670965341E-3</v>
      </c>
      <c r="J26"/>
      <c r="K26"/>
    </row>
    <row r="27" spans="2:11" ht="14.5">
      <c r="B27" s="425"/>
      <c r="C27" s="425"/>
      <c r="D27" s="425"/>
      <c r="E27" s="432" t="s">
        <v>398</v>
      </c>
      <c r="F27" s="440">
        <v>17133.470314968887</v>
      </c>
      <c r="G27" s="424">
        <v>17193.899723443701</v>
      </c>
      <c r="H27" s="423">
        <v>0</v>
      </c>
      <c r="I27" s="436">
        <v>3.5269800784036853E-3</v>
      </c>
      <c r="J27"/>
      <c r="K27"/>
    </row>
    <row r="28" spans="2:11" ht="14.5">
      <c r="B28" s="425"/>
      <c r="C28" s="425"/>
      <c r="D28" s="425"/>
      <c r="E28" s="432" t="s">
        <v>397</v>
      </c>
      <c r="F28" s="440">
        <v>16862.321780625138</v>
      </c>
      <c r="G28" s="424">
        <v>16921.434683102238</v>
      </c>
      <c r="H28" s="423">
        <v>0</v>
      </c>
      <c r="I28" s="436">
        <v>3.5056205928307715E-3</v>
      </c>
      <c r="J28"/>
      <c r="K28"/>
    </row>
    <row r="29" spans="2:11" ht="14.5">
      <c r="B29" s="425"/>
      <c r="C29" s="425"/>
      <c r="D29" s="428" t="s">
        <v>19</v>
      </c>
      <c r="E29" s="432" t="s">
        <v>377</v>
      </c>
      <c r="F29" s="440">
        <v>24130.255779762891</v>
      </c>
      <c r="G29" s="424">
        <v>23715.7260134604</v>
      </c>
      <c r="H29" s="423">
        <v>0</v>
      </c>
      <c r="I29" s="436">
        <v>-1.7178838470918389E-2</v>
      </c>
      <c r="J29"/>
      <c r="K29"/>
    </row>
    <row r="30" spans="2:11" ht="14.5">
      <c r="B30" s="425"/>
      <c r="C30" s="428" t="s">
        <v>364</v>
      </c>
      <c r="D30" s="428" t="s">
        <v>393</v>
      </c>
      <c r="E30" s="432" t="s">
        <v>400</v>
      </c>
      <c r="F30" s="440">
        <v>42816.642932661722</v>
      </c>
      <c r="G30" s="424">
        <v>40672.155909145979</v>
      </c>
      <c r="H30" s="423">
        <v>0</v>
      </c>
      <c r="I30" s="436">
        <v>-5.0085361126709693E-2</v>
      </c>
      <c r="J30"/>
      <c r="K30"/>
    </row>
    <row r="31" spans="2:11" ht="14.5">
      <c r="B31" s="428" t="s">
        <v>405</v>
      </c>
      <c r="C31" s="432" t="s">
        <v>378</v>
      </c>
      <c r="D31" s="428" t="s">
        <v>18</v>
      </c>
      <c r="E31" s="432" t="s">
        <v>425</v>
      </c>
      <c r="F31" s="440">
        <v>19903.652525619491</v>
      </c>
      <c r="G31" s="424">
        <v>19981.252014207563</v>
      </c>
      <c r="H31" s="423">
        <v>0</v>
      </c>
      <c r="I31" s="436">
        <v>3.8987561950345473E-3</v>
      </c>
      <c r="J31"/>
      <c r="K31"/>
    </row>
    <row r="32" spans="2:11" ht="14.5">
      <c r="B32" s="425"/>
      <c r="C32" s="433"/>
      <c r="D32" s="425"/>
      <c r="E32" s="432" t="s">
        <v>399</v>
      </c>
      <c r="F32" s="440">
        <v>18320.469719835932</v>
      </c>
      <c r="G32" s="424">
        <v>18385.729857395472</v>
      </c>
      <c r="H32" s="423">
        <v>0</v>
      </c>
      <c r="I32" s="436">
        <v>3.5621432505565931E-3</v>
      </c>
      <c r="J32"/>
      <c r="K32"/>
    </row>
    <row r="33" spans="2:11" ht="14.5">
      <c r="B33" s="425"/>
      <c r="C33" s="433"/>
      <c r="D33" s="425"/>
      <c r="E33" s="432" t="s">
        <v>401</v>
      </c>
      <c r="F33" s="440">
        <v>20866.690569607577</v>
      </c>
      <c r="G33" s="424">
        <v>20947.011375388243</v>
      </c>
      <c r="H33" s="423">
        <v>0</v>
      </c>
      <c r="I33" s="436">
        <v>3.8492354843107091E-3</v>
      </c>
      <c r="J33"/>
      <c r="K33"/>
    </row>
    <row r="34" spans="2:11" ht="14.5">
      <c r="B34" s="425"/>
      <c r="C34" s="433"/>
      <c r="D34" s="425"/>
      <c r="E34" s="432" t="s">
        <v>398</v>
      </c>
      <c r="F34" s="440">
        <v>18559.494026577602</v>
      </c>
      <c r="G34" s="424">
        <v>18625.407670692544</v>
      </c>
      <c r="H34" s="423">
        <v>0</v>
      </c>
      <c r="I34" s="436">
        <v>3.5514785058554654E-3</v>
      </c>
      <c r="J34"/>
      <c r="K34"/>
    </row>
    <row r="35" spans="2:11" ht="14.5">
      <c r="B35" s="425"/>
      <c r="C35" s="433"/>
      <c r="D35" s="425"/>
      <c r="E35" s="432" t="s">
        <v>397</v>
      </c>
      <c r="F35" s="440">
        <v>18805.894189984741</v>
      </c>
      <c r="G35" s="424">
        <v>18872.616910641165</v>
      </c>
      <c r="H35" s="423">
        <v>0</v>
      </c>
      <c r="I35" s="436">
        <v>3.54796852424899E-3</v>
      </c>
      <c r="J35"/>
      <c r="K35"/>
    </row>
    <row r="36" spans="2:11">
      <c r="B36" s="425"/>
      <c r="C36" s="433"/>
      <c r="D36" s="428" t="s">
        <v>19</v>
      </c>
      <c r="E36" s="432" t="s">
        <v>377</v>
      </c>
      <c r="F36" s="440">
        <v>28972.333539614319</v>
      </c>
      <c r="G36" s="424">
        <v>28476.416282248374</v>
      </c>
      <c r="H36" s="423">
        <v>0</v>
      </c>
      <c r="I36" s="436">
        <v>-1.7116924899676089E-2</v>
      </c>
    </row>
    <row r="37" spans="2:11">
      <c r="B37" s="425"/>
      <c r="C37" s="432" t="s">
        <v>364</v>
      </c>
      <c r="D37" s="428" t="s">
        <v>393</v>
      </c>
      <c r="E37" s="432" t="s">
        <v>400</v>
      </c>
      <c r="F37" s="440">
        <v>42095.043261134968</v>
      </c>
      <c r="G37" s="424">
        <v>39985.607676056527</v>
      </c>
      <c r="H37" s="423">
        <v>0</v>
      </c>
      <c r="I37" s="436">
        <v>-5.0111258277907966E-2</v>
      </c>
    </row>
    <row r="38" spans="2:11" ht="14.5">
      <c r="B38"/>
      <c r="C38"/>
      <c r="D38"/>
      <c r="E38"/>
      <c r="F38"/>
      <c r="G38"/>
      <c r="H38"/>
      <c r="I38"/>
    </row>
    <row r="39" spans="2:11" ht="14.5">
      <c r="B39"/>
      <c r="C39"/>
      <c r="D39"/>
      <c r="E39"/>
      <c r="F39"/>
      <c r="G39"/>
      <c r="H39"/>
      <c r="I39"/>
    </row>
    <row r="40" spans="2:11" ht="14.5">
      <c r="B40"/>
      <c r="C40"/>
      <c r="D40"/>
      <c r="E40"/>
      <c r="F40"/>
      <c r="G40"/>
      <c r="H40"/>
      <c r="I40"/>
    </row>
    <row r="41" spans="2:11" ht="14.5">
      <c r="B41"/>
      <c r="C41"/>
      <c r="D41"/>
      <c r="E41"/>
      <c r="F41"/>
      <c r="G41"/>
      <c r="H41"/>
      <c r="I41"/>
    </row>
    <row r="42" spans="2:11" ht="14.5">
      <c r="B42"/>
      <c r="C42"/>
      <c r="D42"/>
      <c r="E42"/>
      <c r="F42"/>
      <c r="G42"/>
      <c r="H42"/>
      <c r="I42"/>
    </row>
    <row r="43" spans="2:11" ht="14.5">
      <c r="B43"/>
      <c r="C43"/>
      <c r="D43"/>
      <c r="E43"/>
      <c r="F43"/>
      <c r="G43"/>
      <c r="H43"/>
      <c r="I43"/>
    </row>
    <row r="44" spans="2:11" ht="14.5">
      <c r="B44"/>
      <c r="C44"/>
      <c r="D44"/>
      <c r="E44"/>
      <c r="F44"/>
      <c r="G44"/>
      <c r="H44"/>
      <c r="I44"/>
    </row>
    <row r="45" spans="2:11" ht="14.5">
      <c r="B45"/>
      <c r="C45"/>
      <c r="D45"/>
      <c r="E45"/>
      <c r="F45"/>
      <c r="G45"/>
      <c r="H45"/>
      <c r="I45"/>
    </row>
    <row r="46" spans="2:11" ht="14.5">
      <c r="B46"/>
      <c r="C46"/>
      <c r="D46"/>
      <c r="E46"/>
      <c r="F46"/>
      <c r="G46"/>
      <c r="H46"/>
      <c r="I46"/>
    </row>
    <row r="47" spans="2:11" ht="14.5">
      <c r="B47"/>
      <c r="C47"/>
      <c r="D47"/>
      <c r="E47"/>
      <c r="F47"/>
      <c r="G47"/>
      <c r="H47"/>
      <c r="I47"/>
    </row>
    <row r="48" spans="2:11" ht="14.5">
      <c r="B48"/>
      <c r="C48"/>
      <c r="D48"/>
      <c r="E48"/>
      <c r="F48"/>
      <c r="G48"/>
      <c r="H48"/>
      <c r="I48"/>
    </row>
    <row r="49" spans="2:9" ht="14.5">
      <c r="B49"/>
      <c r="C49"/>
      <c r="D49"/>
      <c r="E49"/>
      <c r="F49"/>
      <c r="G49"/>
      <c r="H49"/>
      <c r="I49"/>
    </row>
    <row r="50" spans="2:9" ht="14.5">
      <c r="B50"/>
      <c r="C50"/>
      <c r="D50"/>
      <c r="E50"/>
      <c r="F50"/>
      <c r="G50"/>
      <c r="H50"/>
      <c r="I50"/>
    </row>
    <row r="51" spans="2:9" ht="14.5">
      <c r="B51"/>
      <c r="C51"/>
      <c r="D51"/>
      <c r="E51"/>
      <c r="F51"/>
      <c r="G51"/>
      <c r="H51"/>
      <c r="I51"/>
    </row>
    <row r="52" spans="2:9" ht="14.5">
      <c r="B52"/>
      <c r="C52"/>
      <c r="D52"/>
      <c r="E52"/>
      <c r="F52"/>
      <c r="G52"/>
      <c r="H52"/>
      <c r="I52"/>
    </row>
    <row r="53" spans="2:9" ht="14.5">
      <c r="B53"/>
      <c r="C53"/>
      <c r="D53"/>
      <c r="E53"/>
      <c r="F53"/>
      <c r="G53"/>
      <c r="H53"/>
      <c r="I53"/>
    </row>
    <row r="54" spans="2:9" ht="14.5">
      <c r="B54"/>
      <c r="C54"/>
      <c r="D54"/>
      <c r="E54"/>
      <c r="F54"/>
      <c r="G54"/>
      <c r="H54"/>
      <c r="I54"/>
    </row>
    <row r="55" spans="2:9" ht="14.5">
      <c r="B55"/>
      <c r="C55"/>
      <c r="D55"/>
      <c r="E55"/>
      <c r="F55"/>
      <c r="G55"/>
      <c r="H55"/>
      <c r="I55"/>
    </row>
    <row r="56" spans="2:9" ht="14.5">
      <c r="B56"/>
      <c r="C56"/>
      <c r="D56"/>
      <c r="E56"/>
      <c r="F56"/>
      <c r="G56"/>
      <c r="H56"/>
      <c r="I56"/>
    </row>
    <row r="57" spans="2:9" ht="14.5">
      <c r="B57"/>
      <c r="C57"/>
      <c r="D57"/>
      <c r="E57"/>
      <c r="F57"/>
      <c r="G57"/>
      <c r="H57"/>
      <c r="I57"/>
    </row>
    <row r="58" spans="2:9" ht="14.5">
      <c r="B58"/>
      <c r="C58"/>
      <c r="D58"/>
      <c r="E58"/>
      <c r="F58"/>
      <c r="G58"/>
      <c r="H58"/>
      <c r="I58"/>
    </row>
    <row r="59" spans="2:9" ht="14.5">
      <c r="B59"/>
      <c r="C59"/>
      <c r="D59"/>
      <c r="E59"/>
      <c r="F59"/>
      <c r="G59"/>
      <c r="H59"/>
      <c r="I59"/>
    </row>
    <row r="60" spans="2:9" ht="14.5">
      <c r="B60"/>
      <c r="C60"/>
      <c r="D60"/>
      <c r="E60"/>
      <c r="F60"/>
      <c r="G60"/>
      <c r="H60"/>
      <c r="I60"/>
    </row>
    <row r="61" spans="2:9" ht="14.5">
      <c r="B61"/>
      <c r="C61"/>
      <c r="D61"/>
      <c r="E61"/>
      <c r="F61"/>
      <c r="G61"/>
      <c r="H61"/>
      <c r="I61"/>
    </row>
    <row r="62" spans="2:9" ht="14.5">
      <c r="B62"/>
      <c r="C62"/>
      <c r="D62"/>
      <c r="E62"/>
      <c r="F62"/>
      <c r="G62"/>
      <c r="H62"/>
      <c r="I62"/>
    </row>
    <row r="63" spans="2:9" ht="14.5">
      <c r="B63"/>
      <c r="C63"/>
      <c r="D63"/>
      <c r="E63"/>
      <c r="F63"/>
      <c r="G63"/>
      <c r="H63"/>
      <c r="I63"/>
    </row>
    <row r="64" spans="2:9" ht="14.5">
      <c r="B64"/>
      <c r="C64"/>
      <c r="D64"/>
      <c r="E64"/>
      <c r="F64"/>
      <c r="G64"/>
      <c r="H64"/>
      <c r="I64"/>
    </row>
    <row r="65" spans="2:9" ht="14.5">
      <c r="B65"/>
      <c r="C65"/>
      <c r="D65"/>
      <c r="E65"/>
      <c r="F65"/>
      <c r="G65"/>
      <c r="H65"/>
      <c r="I65"/>
    </row>
    <row r="66" spans="2:9" ht="14.5">
      <c r="B66"/>
      <c r="C66"/>
      <c r="D66"/>
      <c r="E66"/>
      <c r="F66"/>
      <c r="G66"/>
      <c r="H66"/>
      <c r="I66"/>
    </row>
    <row r="67" spans="2:9" ht="14.5">
      <c r="B67"/>
      <c r="C67"/>
      <c r="D67"/>
      <c r="E67"/>
      <c r="F67"/>
      <c r="G67"/>
      <c r="H67"/>
      <c r="I67"/>
    </row>
    <row r="68" spans="2:9" ht="14.5">
      <c r="B68"/>
      <c r="C68"/>
      <c r="D68"/>
      <c r="E68"/>
      <c r="F68"/>
      <c r="G68"/>
      <c r="H68"/>
      <c r="I68"/>
    </row>
    <row r="69" spans="2:9" ht="14.5">
      <c r="B69"/>
      <c r="C69"/>
      <c r="D69"/>
      <c r="E69"/>
      <c r="F69"/>
      <c r="G69"/>
      <c r="H69"/>
      <c r="I69"/>
    </row>
    <row r="70" spans="2:9" ht="14.5">
      <c r="B70"/>
      <c r="C70"/>
      <c r="D70"/>
      <c r="E70"/>
      <c r="F70"/>
      <c r="G70"/>
      <c r="H70"/>
      <c r="I70"/>
    </row>
    <row r="71" spans="2:9" ht="14.5">
      <c r="B71"/>
      <c r="C71"/>
      <c r="D71"/>
      <c r="E71"/>
      <c r="F71"/>
      <c r="G71"/>
      <c r="H71"/>
      <c r="I71"/>
    </row>
    <row r="72" spans="2:9" ht="14.5">
      <c r="B72"/>
      <c r="C72"/>
      <c r="D72"/>
      <c r="E72"/>
      <c r="F72"/>
      <c r="G72"/>
      <c r="H72"/>
      <c r="I72"/>
    </row>
    <row r="73" spans="2:9" ht="14.5">
      <c r="B73"/>
      <c r="C73"/>
      <c r="D73"/>
      <c r="E73"/>
      <c r="F73"/>
      <c r="G73"/>
      <c r="H73"/>
      <c r="I73"/>
    </row>
    <row r="74" spans="2:9" ht="14.5">
      <c r="B74"/>
      <c r="C74"/>
      <c r="D74"/>
      <c r="E74"/>
      <c r="F74"/>
      <c r="G74"/>
      <c r="H74"/>
      <c r="I74"/>
    </row>
    <row r="75" spans="2:9" ht="14.5">
      <c r="B75"/>
      <c r="C75"/>
      <c r="D75"/>
      <c r="E75"/>
      <c r="F75"/>
      <c r="G75"/>
      <c r="H75"/>
      <c r="I75"/>
    </row>
    <row r="76" spans="2:9" ht="14.5">
      <c r="B76"/>
      <c r="C76"/>
      <c r="D76"/>
      <c r="E76"/>
      <c r="F76"/>
      <c r="G76"/>
      <c r="H76"/>
      <c r="I76"/>
    </row>
    <row r="77" spans="2:9" ht="14.5">
      <c r="B77"/>
      <c r="C77"/>
      <c r="D77"/>
      <c r="E77"/>
      <c r="F77"/>
      <c r="G77"/>
      <c r="H77"/>
      <c r="I77"/>
    </row>
    <row r="78" spans="2:9" ht="14.5">
      <c r="B78"/>
      <c r="C78"/>
      <c r="D78"/>
      <c r="E78"/>
      <c r="F78"/>
      <c r="G78"/>
      <c r="H78"/>
      <c r="I78"/>
    </row>
    <row r="79" spans="2:9" ht="14.5">
      <c r="B79"/>
      <c r="C79"/>
      <c r="D79"/>
      <c r="E79"/>
      <c r="F79"/>
      <c r="G79"/>
      <c r="H79"/>
      <c r="I79"/>
    </row>
    <row r="80" spans="2:9" ht="14.5">
      <c r="B80"/>
      <c r="C80"/>
      <c r="D80"/>
      <c r="E80"/>
      <c r="F80"/>
      <c r="G80"/>
      <c r="H80"/>
      <c r="I80"/>
    </row>
    <row r="81" spans="2:9" ht="14.5">
      <c r="B81"/>
      <c r="C81"/>
      <c r="D81"/>
      <c r="E81"/>
      <c r="F81"/>
      <c r="G81"/>
      <c r="H81"/>
      <c r="I81"/>
    </row>
    <row r="82" spans="2:9" ht="14.5">
      <c r="B82"/>
      <c r="C82"/>
      <c r="D82"/>
      <c r="E82"/>
      <c r="F82"/>
      <c r="G82"/>
      <c r="H82"/>
      <c r="I82"/>
    </row>
    <row r="83" spans="2:9" ht="14.5">
      <c r="B83"/>
      <c r="C83"/>
      <c r="D83"/>
      <c r="E83"/>
      <c r="F83"/>
      <c r="G83"/>
      <c r="H83"/>
      <c r="I83"/>
    </row>
    <row r="84" spans="2:9" ht="14.5">
      <c r="B84"/>
      <c r="C84"/>
      <c r="D84"/>
      <c r="E84"/>
      <c r="F84"/>
      <c r="G84"/>
      <c r="H84"/>
      <c r="I84"/>
    </row>
    <row r="85" spans="2:9" ht="14.5">
      <c r="B85"/>
      <c r="C85"/>
      <c r="D85"/>
      <c r="E85"/>
      <c r="F85"/>
      <c r="G85"/>
      <c r="H85"/>
      <c r="I85"/>
    </row>
    <row r="86" spans="2:9" ht="14.5">
      <c r="B86"/>
      <c r="C86"/>
      <c r="D86"/>
      <c r="E86"/>
      <c r="F86"/>
      <c r="G86"/>
      <c r="H86"/>
      <c r="I86"/>
    </row>
    <row r="87" spans="2:9" ht="14.5">
      <c r="B87"/>
      <c r="C87"/>
      <c r="D87"/>
      <c r="E87"/>
      <c r="F87"/>
      <c r="G87"/>
      <c r="H87"/>
      <c r="I87"/>
    </row>
    <row r="88" spans="2:9" ht="14.5">
      <c r="B88"/>
      <c r="C88"/>
      <c r="D88"/>
      <c r="E88"/>
      <c r="F88"/>
      <c r="G88"/>
      <c r="H88"/>
      <c r="I88"/>
    </row>
    <row r="89" spans="2:9" ht="14.5">
      <c r="B89"/>
      <c r="C89"/>
      <c r="D89"/>
      <c r="E89"/>
      <c r="F89"/>
      <c r="G89"/>
      <c r="H89"/>
      <c r="I89"/>
    </row>
    <row r="90" spans="2:9" ht="14.5">
      <c r="B90"/>
      <c r="C90"/>
      <c r="D90"/>
      <c r="E90"/>
      <c r="F90"/>
      <c r="G90"/>
      <c r="H90"/>
      <c r="I90"/>
    </row>
    <row r="91" spans="2:9" ht="14.5">
      <c r="B91"/>
      <c r="C91"/>
      <c r="D91"/>
      <c r="E91"/>
      <c r="F91"/>
      <c r="G91"/>
      <c r="H91"/>
      <c r="I91"/>
    </row>
    <row r="92" spans="2:9" ht="14.5">
      <c r="B92"/>
      <c r="C92"/>
      <c r="D92"/>
      <c r="E92"/>
      <c r="F92"/>
      <c r="G92"/>
      <c r="H92"/>
      <c r="I92"/>
    </row>
    <row r="93" spans="2:9" ht="14.5">
      <c r="B93"/>
      <c r="C93"/>
      <c r="D93"/>
      <c r="E93"/>
      <c r="F93"/>
      <c r="G93"/>
      <c r="H93"/>
      <c r="I93"/>
    </row>
    <row r="94" spans="2:9" ht="14.5">
      <c r="B94"/>
      <c r="C94"/>
      <c r="D94"/>
      <c r="E94"/>
      <c r="F94"/>
      <c r="G94"/>
      <c r="H94"/>
      <c r="I94"/>
    </row>
    <row r="95" spans="2:9" ht="14.5">
      <c r="B95"/>
      <c r="C95"/>
      <c r="D95"/>
      <c r="E95"/>
      <c r="F95"/>
      <c r="G95"/>
      <c r="H95"/>
      <c r="I95"/>
    </row>
    <row r="96" spans="2:9" ht="14.5">
      <c r="B96"/>
      <c r="C96"/>
      <c r="D96"/>
      <c r="E96"/>
      <c r="F96"/>
      <c r="G96"/>
      <c r="H96"/>
      <c r="I96"/>
    </row>
    <row r="97" spans="2:9" ht="14.5">
      <c r="B97"/>
      <c r="C97"/>
      <c r="D97"/>
      <c r="E97"/>
      <c r="F97"/>
      <c r="G97"/>
      <c r="H97"/>
      <c r="I97"/>
    </row>
    <row r="98" spans="2:9" ht="14.5">
      <c r="B98"/>
      <c r="C98"/>
      <c r="D98"/>
      <c r="E98"/>
      <c r="F98"/>
      <c r="G98"/>
      <c r="H98"/>
      <c r="I98"/>
    </row>
    <row r="99" spans="2:9" ht="14.5">
      <c r="B99"/>
      <c r="C99"/>
      <c r="D99"/>
      <c r="E99"/>
      <c r="F99"/>
      <c r="G99"/>
      <c r="H99"/>
      <c r="I99"/>
    </row>
    <row r="100" spans="2:9" ht="14.5">
      <c r="B100"/>
      <c r="C100"/>
      <c r="D100"/>
      <c r="E100"/>
      <c r="F100"/>
      <c r="G100"/>
      <c r="H100"/>
      <c r="I100"/>
    </row>
    <row r="101" spans="2:9" ht="14.5">
      <c r="B101"/>
      <c r="C101"/>
      <c r="D101"/>
      <c r="E101"/>
      <c r="F101"/>
      <c r="G101"/>
      <c r="H101"/>
      <c r="I101"/>
    </row>
    <row r="102" spans="2:9" ht="14.5">
      <c r="B102"/>
      <c r="C102"/>
      <c r="D102"/>
      <c r="E102"/>
      <c r="F102"/>
      <c r="G102"/>
      <c r="H102"/>
      <c r="I102"/>
    </row>
    <row r="103" spans="2:9" ht="14.5">
      <c r="B103"/>
      <c r="C103"/>
      <c r="D103"/>
      <c r="E103"/>
      <c r="F103"/>
      <c r="G103"/>
      <c r="H103"/>
      <c r="I103"/>
    </row>
    <row r="104" spans="2:9" ht="14.5">
      <c r="B104"/>
      <c r="C104"/>
      <c r="D104"/>
      <c r="E104"/>
      <c r="F104"/>
      <c r="G104"/>
      <c r="H104"/>
      <c r="I104"/>
    </row>
    <row r="105" spans="2:9" ht="14.5">
      <c r="B105"/>
      <c r="C105"/>
      <c r="D105"/>
      <c r="E105"/>
      <c r="F105"/>
      <c r="G105"/>
      <c r="H105"/>
      <c r="I105"/>
    </row>
    <row r="106" spans="2:9" ht="14.5">
      <c r="B106"/>
      <c r="C106"/>
      <c r="D106"/>
      <c r="E106"/>
      <c r="F106"/>
      <c r="G106"/>
      <c r="H106"/>
      <c r="I106"/>
    </row>
    <row r="107" spans="2:9" ht="14.5">
      <c r="B107"/>
      <c r="C107"/>
      <c r="D107"/>
      <c r="E107"/>
      <c r="F107"/>
      <c r="G107"/>
      <c r="H107"/>
      <c r="I107"/>
    </row>
    <row r="108" spans="2:9" ht="14.5">
      <c r="B108"/>
      <c r="C108"/>
      <c r="D108"/>
      <c r="E108"/>
      <c r="F108"/>
      <c r="G108"/>
      <c r="H108"/>
      <c r="I108"/>
    </row>
    <row r="109" spans="2:9" ht="14.5">
      <c r="B109"/>
      <c r="C109"/>
      <c r="D109"/>
      <c r="E109"/>
      <c r="F109"/>
      <c r="G109"/>
      <c r="H109"/>
      <c r="I109"/>
    </row>
    <row r="110" spans="2:9" ht="14.5">
      <c r="B110"/>
      <c r="C110"/>
      <c r="D110"/>
      <c r="E110"/>
      <c r="F110"/>
      <c r="G110"/>
      <c r="H110"/>
      <c r="I110"/>
    </row>
    <row r="111" spans="2:9" ht="14.5">
      <c r="B111"/>
      <c r="C111"/>
      <c r="D111"/>
      <c r="E111"/>
      <c r="F111"/>
      <c r="G111"/>
      <c r="H111"/>
      <c r="I111"/>
    </row>
    <row r="112" spans="2:9" ht="14.5">
      <c r="B112"/>
      <c r="C112"/>
      <c r="D112"/>
      <c r="E112"/>
      <c r="F112"/>
      <c r="G112"/>
      <c r="H112"/>
      <c r="I112"/>
    </row>
    <row r="113" spans="2:9" ht="14.5">
      <c r="B113"/>
      <c r="C113"/>
      <c r="D113"/>
      <c r="E113"/>
      <c r="F113"/>
      <c r="G113"/>
      <c r="H113"/>
      <c r="I113"/>
    </row>
    <row r="114" spans="2:9" ht="14.5">
      <c r="B114"/>
      <c r="C114"/>
      <c r="D114"/>
      <c r="E114"/>
      <c r="F114"/>
      <c r="G114"/>
      <c r="H114"/>
      <c r="I114"/>
    </row>
    <row r="115" spans="2:9" ht="14.5">
      <c r="B115"/>
      <c r="C115"/>
      <c r="D115"/>
      <c r="E115"/>
      <c r="F115"/>
      <c r="G115"/>
      <c r="H115"/>
      <c r="I115"/>
    </row>
    <row r="116" spans="2:9" ht="14.5">
      <c r="B116"/>
      <c r="C116"/>
      <c r="D116"/>
      <c r="E116"/>
      <c r="F116"/>
      <c r="G116"/>
      <c r="H116"/>
      <c r="I116"/>
    </row>
    <row r="117" spans="2:9" ht="14.5">
      <c r="B117"/>
      <c r="C117"/>
      <c r="D117"/>
      <c r="E117"/>
      <c r="F117"/>
      <c r="G117"/>
      <c r="H117"/>
      <c r="I117"/>
    </row>
    <row r="118" spans="2:9" ht="14.5">
      <c r="B118"/>
      <c r="C118"/>
      <c r="D118"/>
      <c r="E118"/>
      <c r="F118"/>
      <c r="G118"/>
      <c r="H118"/>
      <c r="I118"/>
    </row>
    <row r="119" spans="2:9" ht="14.5">
      <c r="B119"/>
      <c r="C119"/>
      <c r="D119"/>
      <c r="E119"/>
      <c r="F119"/>
      <c r="G119"/>
      <c r="H119"/>
      <c r="I119"/>
    </row>
    <row r="120" spans="2:9" ht="14.5">
      <c r="B120"/>
      <c r="C120"/>
      <c r="D120"/>
      <c r="E120"/>
      <c r="F120"/>
      <c r="G120"/>
      <c r="H120"/>
      <c r="I120"/>
    </row>
    <row r="121" spans="2:9" ht="14.5">
      <c r="B121"/>
      <c r="C121"/>
      <c r="D121"/>
      <c r="E121"/>
      <c r="F121"/>
      <c r="G121"/>
      <c r="H121"/>
      <c r="I121"/>
    </row>
    <row r="122" spans="2:9" ht="14.5">
      <c r="B122"/>
      <c r="C122"/>
      <c r="D122"/>
      <c r="E122"/>
      <c r="F122"/>
      <c r="G122"/>
      <c r="H122"/>
      <c r="I122"/>
    </row>
    <row r="123" spans="2:9" ht="14.5">
      <c r="B123"/>
      <c r="C123"/>
      <c r="D123"/>
      <c r="E123"/>
      <c r="F123"/>
      <c r="G123"/>
      <c r="H123"/>
      <c r="I123"/>
    </row>
    <row r="124" spans="2:9" ht="14.5">
      <c r="B124"/>
      <c r="C124"/>
      <c r="D124"/>
      <c r="E124"/>
      <c r="F124"/>
      <c r="G124"/>
      <c r="H124"/>
      <c r="I124"/>
    </row>
    <row r="125" spans="2:9" ht="14.5">
      <c r="B125"/>
      <c r="C125"/>
      <c r="D125"/>
      <c r="E125"/>
      <c r="F125"/>
      <c r="G125"/>
      <c r="H125"/>
      <c r="I125"/>
    </row>
    <row r="126" spans="2:9" ht="14.5">
      <c r="B126"/>
      <c r="C126"/>
      <c r="D126"/>
      <c r="E126"/>
      <c r="F126"/>
      <c r="G126"/>
      <c r="H126"/>
      <c r="I126"/>
    </row>
    <row r="127" spans="2:9" ht="14.5">
      <c r="B127"/>
      <c r="C127"/>
      <c r="D127"/>
      <c r="E127"/>
      <c r="F127"/>
      <c r="G127"/>
      <c r="H127"/>
      <c r="I127"/>
    </row>
    <row r="128" spans="2:9" ht="14.5">
      <c r="B128"/>
      <c r="C128"/>
      <c r="D128"/>
      <c r="E128"/>
      <c r="F128"/>
      <c r="G128"/>
      <c r="H128"/>
      <c r="I128"/>
    </row>
    <row r="129" spans="2:9" ht="14.5">
      <c r="B129"/>
      <c r="C129"/>
      <c r="D129"/>
      <c r="E129"/>
      <c r="F129"/>
      <c r="G129"/>
      <c r="H129"/>
      <c r="I129"/>
    </row>
    <row r="130" spans="2:9" ht="14.5">
      <c r="B130"/>
      <c r="C130"/>
      <c r="D130"/>
      <c r="E130"/>
      <c r="F130"/>
      <c r="G130"/>
      <c r="H130"/>
      <c r="I130"/>
    </row>
    <row r="131" spans="2:9" ht="14.5">
      <c r="B131"/>
      <c r="C131"/>
      <c r="D131"/>
      <c r="E131"/>
      <c r="F131"/>
      <c r="G131"/>
      <c r="H131"/>
      <c r="I131"/>
    </row>
    <row r="132" spans="2:9" ht="14.5">
      <c r="B132"/>
      <c r="C132"/>
      <c r="D132"/>
      <c r="E132"/>
      <c r="F132"/>
      <c r="G132"/>
      <c r="H132"/>
      <c r="I132"/>
    </row>
    <row r="133" spans="2:9" ht="14.5">
      <c r="B133"/>
      <c r="C133"/>
      <c r="D133"/>
      <c r="E133"/>
      <c r="F133"/>
      <c r="G133"/>
      <c r="H133"/>
      <c r="I133"/>
    </row>
    <row r="134" spans="2:9" ht="14.5">
      <c r="B134"/>
      <c r="C134"/>
      <c r="D134"/>
      <c r="E134"/>
      <c r="F134"/>
      <c r="G134"/>
      <c r="H134"/>
      <c r="I134"/>
    </row>
  </sheetData>
  <dataConsolidate/>
  <mergeCells count="1">
    <mergeCell ref="B3:M3"/>
  </mergeCells>
  <conditionalFormatting pivot="1" sqref="I10:I37">
    <cfRule type="iconSet" priority="1">
      <iconSet iconSet="3Arrows">
        <cfvo type="percent" val="0"/>
        <cfvo type="num" val="0"/>
        <cfvo type="num" val="0" gte="0"/>
      </iconSet>
    </cfRule>
  </conditionalFormatting>
  <pageMargins left="0.7" right="0.7" top="0.75" bottom="0.75" header="0.3" footer="0.3"/>
  <pageSetup orientation="portrait" r:id="rId2"/>
  <headerFooter>
    <oddFooter>&amp;CCopyright © 2013 Everest Global, Inc.
EGR-2013-2-D-0892</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2B964"/>
  </sheetPr>
  <dimension ref="B1:Q134"/>
  <sheetViews>
    <sheetView showGridLines="0" zoomScale="80" zoomScaleNormal="80" workbookViewId="0">
      <pane xSplit="5" ySplit="9" topLeftCell="F10"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10" customWidth="1"/>
    <col min="2" max="7" width="14.6328125" style="9" customWidth="1"/>
    <col min="8" max="8" width="14.6328125" style="9" hidden="1" customWidth="1"/>
    <col min="9" max="9" width="14.6328125" style="9" customWidth="1"/>
    <col min="10" max="11" width="10.6328125" style="9" customWidth="1"/>
    <col min="12" max="17" width="10.6328125" style="18" customWidth="1"/>
    <col min="18" max="18" width="12" style="10" bestFit="1" customWidth="1"/>
    <col min="19" max="19" width="9.36328125" style="10" bestFit="1" customWidth="1"/>
    <col min="20" max="23" width="12" style="10" bestFit="1" customWidth="1"/>
    <col min="24" max="24" width="4" style="10" customWidth="1"/>
    <col min="25" max="25" width="11" style="10" bestFit="1" customWidth="1"/>
    <col min="26" max="26" width="7" style="10" bestFit="1" customWidth="1"/>
    <col min="27" max="27" width="9.36328125" style="10" bestFit="1" customWidth="1"/>
    <col min="28" max="30" width="12" style="10" bestFit="1" customWidth="1"/>
    <col min="31" max="31" width="4" style="10" customWidth="1"/>
    <col min="32" max="32" width="12" style="10" bestFit="1" customWidth="1"/>
    <col min="33" max="33" width="7" style="10" bestFit="1" customWidth="1"/>
    <col min="34" max="35" width="12" style="10" bestFit="1" customWidth="1"/>
    <col min="36" max="36" width="9.36328125" style="10" bestFit="1" customWidth="1"/>
    <col min="37" max="37" width="12" style="10" customWidth="1"/>
    <col min="38" max="39" width="12" style="10" bestFit="1" customWidth="1"/>
    <col min="40" max="40" width="4" style="10" customWidth="1"/>
    <col min="41" max="41" width="11" style="10" bestFit="1" customWidth="1"/>
    <col min="42" max="42" width="7" style="10" customWidth="1"/>
    <col min="43" max="44" width="12" style="10" bestFit="1" customWidth="1"/>
    <col min="45" max="45" width="9.36328125" style="10" bestFit="1" customWidth="1"/>
    <col min="46" max="16384" width="9.08984375" style="10"/>
  </cols>
  <sheetData>
    <row r="1" spans="2:13" ht="14.15" customHeight="1">
      <c r="B1" s="10"/>
      <c r="C1" s="10"/>
      <c r="D1" s="10"/>
      <c r="E1" s="10"/>
      <c r="F1" s="10"/>
      <c r="G1" s="10"/>
      <c r="H1" s="10"/>
      <c r="I1" s="10"/>
      <c r="J1" s="10"/>
      <c r="K1" s="10"/>
    </row>
    <row r="2" spans="2:13" ht="14.15" customHeight="1">
      <c r="B2" s="10"/>
      <c r="C2" s="10"/>
      <c r="D2" s="10"/>
      <c r="E2" s="10"/>
      <c r="F2" s="10"/>
      <c r="G2" s="10"/>
      <c r="H2" s="10"/>
      <c r="I2" s="10"/>
      <c r="J2" s="10"/>
      <c r="K2" s="10"/>
    </row>
    <row r="3" spans="2:13" ht="39.9" customHeight="1">
      <c r="B3" s="553" t="s">
        <v>446</v>
      </c>
      <c r="C3" s="553"/>
      <c r="D3" s="553"/>
      <c r="E3" s="553"/>
      <c r="F3" s="553"/>
      <c r="G3" s="553"/>
      <c r="H3" s="553"/>
      <c r="I3" s="553"/>
      <c r="J3" s="553"/>
      <c r="K3" s="553"/>
      <c r="L3" s="553"/>
      <c r="M3" s="553"/>
    </row>
    <row r="4" spans="2:13" ht="13.5" customHeight="1">
      <c r="C4" s="10"/>
      <c r="D4" s="10"/>
      <c r="E4" s="10"/>
      <c r="F4" s="10"/>
      <c r="G4" s="10"/>
      <c r="H4" s="10"/>
      <c r="I4" s="10"/>
      <c r="J4" s="10"/>
      <c r="K4" s="10"/>
      <c r="L4" s="10"/>
    </row>
    <row r="5" spans="2:13" ht="12.75" customHeight="1">
      <c r="B5" s="11" t="s">
        <v>308</v>
      </c>
      <c r="F5" s="11" t="s">
        <v>308</v>
      </c>
      <c r="I5" s="11" t="s">
        <v>371</v>
      </c>
    </row>
    <row r="6" spans="2:13" ht="12.75" customHeight="1">
      <c r="B6" s="226" t="s">
        <v>445</v>
      </c>
      <c r="F6" s="10" t="s">
        <v>440</v>
      </c>
      <c r="I6" s="10" t="s">
        <v>439</v>
      </c>
    </row>
    <row r="7" spans="2:13" ht="14.5" hidden="1">
      <c r="B7" s="426"/>
      <c r="C7" s="426"/>
      <c r="D7" s="426"/>
      <c r="E7" s="426"/>
      <c r="F7" s="427" t="s">
        <v>22</v>
      </c>
      <c r="G7" s="426"/>
      <c r="H7" s="426"/>
      <c r="I7" s="426"/>
      <c r="J7"/>
      <c r="K7"/>
    </row>
    <row r="8" spans="2:13" ht="14.5" hidden="1">
      <c r="B8" s="426"/>
      <c r="C8" s="426"/>
      <c r="D8" s="426"/>
      <c r="E8" s="426"/>
      <c r="F8" s="426" t="s">
        <v>365</v>
      </c>
      <c r="G8" s="426"/>
      <c r="H8" s="426" t="s">
        <v>200</v>
      </c>
      <c r="I8" s="426"/>
      <c r="J8"/>
      <c r="K8"/>
    </row>
    <row r="9" spans="2:13" ht="14.5">
      <c r="B9" s="439" t="s">
        <v>21</v>
      </c>
      <c r="C9" s="439" t="s">
        <v>1</v>
      </c>
      <c r="D9" s="439" t="s">
        <v>3</v>
      </c>
      <c r="E9" s="439" t="s">
        <v>2</v>
      </c>
      <c r="F9" s="423" t="s">
        <v>452</v>
      </c>
      <c r="G9" s="423" t="s">
        <v>451</v>
      </c>
      <c r="H9" s="423" t="s">
        <v>452</v>
      </c>
      <c r="I9" s="423" t="s">
        <v>451</v>
      </c>
      <c r="J9"/>
      <c r="K9"/>
    </row>
    <row r="10" spans="2:13" ht="14.5">
      <c r="B10" s="432" t="s">
        <v>378</v>
      </c>
      <c r="C10" s="428" t="s">
        <v>18</v>
      </c>
      <c r="D10" s="428" t="s">
        <v>404</v>
      </c>
      <c r="E10" s="432" t="s">
        <v>425</v>
      </c>
      <c r="F10" s="440">
        <v>14073.759408935322</v>
      </c>
      <c r="G10" s="424">
        <v>14126.756219617644</v>
      </c>
      <c r="H10" s="436">
        <v>0</v>
      </c>
      <c r="I10" s="436">
        <v>3.7656470558018462E-3</v>
      </c>
      <c r="J10"/>
      <c r="K10"/>
    </row>
    <row r="11" spans="2:13" ht="14.5">
      <c r="B11" s="433"/>
      <c r="C11" s="425"/>
      <c r="D11" s="425"/>
      <c r="E11" s="432" t="s">
        <v>399</v>
      </c>
      <c r="F11" s="440">
        <v>12671.149016212834</v>
      </c>
      <c r="G11" s="424">
        <v>12715.14721868684</v>
      </c>
      <c r="H11" s="436">
        <v>0</v>
      </c>
      <c r="I11" s="436">
        <v>3.4723135540202232E-3</v>
      </c>
      <c r="J11"/>
      <c r="K11"/>
    </row>
    <row r="12" spans="2:13" ht="14.5">
      <c r="B12" s="433"/>
      <c r="C12" s="425"/>
      <c r="D12" s="425"/>
      <c r="E12" s="432" t="s">
        <v>401</v>
      </c>
      <c r="F12" s="440">
        <v>14955.89794793191</v>
      </c>
      <c r="G12" s="424">
        <v>15011.4389868413</v>
      </c>
      <c r="H12" s="436">
        <v>0</v>
      </c>
      <c r="I12" s="436">
        <v>3.7136545798022169E-3</v>
      </c>
      <c r="J12"/>
      <c r="K12"/>
    </row>
    <row r="13" spans="2:13" ht="14.5">
      <c r="B13" s="433"/>
      <c r="C13" s="425"/>
      <c r="D13" s="425"/>
      <c r="E13" s="432" t="s">
        <v>398</v>
      </c>
      <c r="F13" s="440">
        <v>12960.443797920696</v>
      </c>
      <c r="G13" s="424">
        <v>13005.253562159889</v>
      </c>
      <c r="H13" s="436">
        <v>0</v>
      </c>
      <c r="I13" s="436">
        <v>3.4574251420604885E-3</v>
      </c>
      <c r="J13"/>
      <c r="K13"/>
    </row>
    <row r="14" spans="2:13" ht="14.5">
      <c r="B14" s="433"/>
      <c r="C14" s="425"/>
      <c r="D14" s="425"/>
      <c r="E14" s="432" t="s">
        <v>397</v>
      </c>
      <c r="F14" s="440">
        <v>12977.60173226376</v>
      </c>
      <c r="G14" s="424">
        <v>13022.283997398179</v>
      </c>
      <c r="H14" s="436">
        <v>0</v>
      </c>
      <c r="I14" s="436">
        <v>3.4430294638596592E-3</v>
      </c>
      <c r="J14"/>
      <c r="K14"/>
    </row>
    <row r="15" spans="2:13" ht="14.5">
      <c r="B15" s="433"/>
      <c r="C15" s="425"/>
      <c r="D15" s="428" t="s">
        <v>10</v>
      </c>
      <c r="E15" s="432" t="s">
        <v>425</v>
      </c>
      <c r="F15" s="440">
        <v>10871.589785679025</v>
      </c>
      <c r="G15" s="424">
        <v>10912.82891543424</v>
      </c>
      <c r="H15" s="436">
        <v>0</v>
      </c>
      <c r="I15" s="436">
        <v>3.7932933975799443E-3</v>
      </c>
      <c r="J15"/>
      <c r="K15"/>
    </row>
    <row r="16" spans="2:13" ht="14.5">
      <c r="B16" s="433"/>
      <c r="C16" s="425"/>
      <c r="D16" s="425"/>
      <c r="E16" s="432" t="s">
        <v>399</v>
      </c>
      <c r="F16" s="440">
        <v>9744.8446379510133</v>
      </c>
      <c r="G16" s="424">
        <v>9779.0859363216659</v>
      </c>
      <c r="H16" s="436">
        <v>0</v>
      </c>
      <c r="I16" s="436">
        <v>3.5137859702043528E-3</v>
      </c>
      <c r="J16"/>
      <c r="K16"/>
    </row>
    <row r="17" spans="2:11" ht="14.5">
      <c r="B17" s="433"/>
      <c r="C17" s="425"/>
      <c r="D17" s="425"/>
      <c r="E17" s="432" t="s">
        <v>401</v>
      </c>
      <c r="F17" s="440">
        <v>11605.660552303911</v>
      </c>
      <c r="G17" s="424">
        <v>11648.93657756617</v>
      </c>
      <c r="H17" s="436">
        <v>0</v>
      </c>
      <c r="I17" s="436">
        <v>3.7288722229316118E-3</v>
      </c>
      <c r="J17"/>
      <c r="K17"/>
    </row>
    <row r="18" spans="2:11" ht="14.5">
      <c r="B18" s="433"/>
      <c r="C18" s="425"/>
      <c r="D18" s="425"/>
      <c r="E18" s="432" t="s">
        <v>398</v>
      </c>
      <c r="F18" s="440">
        <v>10024.181663659709</v>
      </c>
      <c r="G18" s="424">
        <v>10059.291409135189</v>
      </c>
      <c r="H18" s="436">
        <v>0</v>
      </c>
      <c r="I18" s="436">
        <v>3.502504907982873E-3</v>
      </c>
      <c r="J18"/>
      <c r="K18"/>
    </row>
    <row r="19" spans="2:11" ht="14.5">
      <c r="B19" s="433"/>
      <c r="C19" s="425"/>
      <c r="D19" s="425"/>
      <c r="E19" s="432" t="s">
        <v>397</v>
      </c>
      <c r="F19" s="440">
        <v>10017.170854050448</v>
      </c>
      <c r="G19" s="424">
        <v>10052.059789152316</v>
      </c>
      <c r="H19" s="436">
        <v>0</v>
      </c>
      <c r="I19" s="436">
        <v>3.4829130510198869E-3</v>
      </c>
      <c r="J19"/>
      <c r="K19"/>
    </row>
    <row r="20" spans="2:11" ht="14.5">
      <c r="B20" s="433"/>
      <c r="C20" s="425"/>
      <c r="D20" s="428" t="s">
        <v>233</v>
      </c>
      <c r="E20" s="432" t="s">
        <v>425</v>
      </c>
      <c r="F20" s="440">
        <v>18149.648696189044</v>
      </c>
      <c r="G20" s="424">
        <v>18219.714700773377</v>
      </c>
      <c r="H20" s="436">
        <v>0</v>
      </c>
      <c r="I20" s="436">
        <v>3.8604606489736071E-3</v>
      </c>
      <c r="J20"/>
      <c r="K20"/>
    </row>
    <row r="21" spans="2:11" ht="14.5">
      <c r="B21" s="433"/>
      <c r="C21" s="425"/>
      <c r="D21" s="425"/>
      <c r="E21" s="432" t="s">
        <v>399</v>
      </c>
      <c r="F21" s="440">
        <v>16786.850053775801</v>
      </c>
      <c r="G21" s="424">
        <v>16846.180686361746</v>
      </c>
      <c r="H21" s="436">
        <v>0</v>
      </c>
      <c r="I21" s="436">
        <v>3.5343517334034402E-3</v>
      </c>
      <c r="J21"/>
      <c r="K21"/>
    </row>
    <row r="22" spans="2:11" ht="14.5">
      <c r="B22" s="433"/>
      <c r="C22" s="425"/>
      <c r="D22" s="425"/>
      <c r="E22" s="432" t="s">
        <v>401</v>
      </c>
      <c r="F22" s="440">
        <v>18686.411642913536</v>
      </c>
      <c r="G22" s="424">
        <v>18757.320105247833</v>
      </c>
      <c r="H22" s="436">
        <v>0</v>
      </c>
      <c r="I22" s="436">
        <v>3.7946537670965341E-3</v>
      </c>
      <c r="J22"/>
      <c r="K22"/>
    </row>
    <row r="23" spans="2:11" ht="14.5">
      <c r="B23" s="433"/>
      <c r="C23" s="425"/>
      <c r="D23" s="425"/>
      <c r="E23" s="432" t="s">
        <v>398</v>
      </c>
      <c r="F23" s="440">
        <v>17133.470314968887</v>
      </c>
      <c r="G23" s="424">
        <v>17193.899723443701</v>
      </c>
      <c r="H23" s="436">
        <v>0</v>
      </c>
      <c r="I23" s="436">
        <v>3.5269800784036853E-3</v>
      </c>
      <c r="J23"/>
      <c r="K23"/>
    </row>
    <row r="24" spans="2:11" ht="14.5">
      <c r="B24" s="433"/>
      <c r="C24" s="425"/>
      <c r="D24" s="425"/>
      <c r="E24" s="432" t="s">
        <v>397</v>
      </c>
      <c r="F24" s="440">
        <v>16862.321780625138</v>
      </c>
      <c r="G24" s="424">
        <v>16921.434683102238</v>
      </c>
      <c r="H24" s="436">
        <v>0</v>
      </c>
      <c r="I24" s="436">
        <v>3.5056205928307715E-3</v>
      </c>
      <c r="J24"/>
      <c r="K24"/>
    </row>
    <row r="25" spans="2:11" ht="14.5">
      <c r="B25" s="433"/>
      <c r="C25" s="425"/>
      <c r="D25" s="428" t="s">
        <v>405</v>
      </c>
      <c r="E25" s="432" t="s">
        <v>425</v>
      </c>
      <c r="F25" s="440">
        <v>19903.652525619491</v>
      </c>
      <c r="G25" s="424">
        <v>19981.252014207563</v>
      </c>
      <c r="H25" s="436">
        <v>0</v>
      </c>
      <c r="I25" s="436">
        <v>3.8987561950345473E-3</v>
      </c>
      <c r="J25"/>
      <c r="K25"/>
    </row>
    <row r="26" spans="2:11" ht="14.5">
      <c r="B26" s="433"/>
      <c r="C26" s="425"/>
      <c r="D26" s="425"/>
      <c r="E26" s="432" t="s">
        <v>399</v>
      </c>
      <c r="F26" s="440">
        <v>18320.469719835932</v>
      </c>
      <c r="G26" s="424">
        <v>18385.729857395472</v>
      </c>
      <c r="H26" s="436">
        <v>0</v>
      </c>
      <c r="I26" s="436">
        <v>3.5621432505565931E-3</v>
      </c>
      <c r="J26"/>
      <c r="K26"/>
    </row>
    <row r="27" spans="2:11" ht="14.5">
      <c r="B27" s="433"/>
      <c r="C27" s="425"/>
      <c r="D27" s="425"/>
      <c r="E27" s="432" t="s">
        <v>401</v>
      </c>
      <c r="F27" s="440">
        <v>20866.690569607577</v>
      </c>
      <c r="G27" s="424">
        <v>20947.011375388243</v>
      </c>
      <c r="H27" s="436">
        <v>0</v>
      </c>
      <c r="I27" s="436">
        <v>3.8492354843107091E-3</v>
      </c>
      <c r="J27"/>
      <c r="K27"/>
    </row>
    <row r="28" spans="2:11" ht="14.5">
      <c r="B28" s="433"/>
      <c r="C28" s="425"/>
      <c r="D28" s="425"/>
      <c r="E28" s="432" t="s">
        <v>398</v>
      </c>
      <c r="F28" s="440">
        <v>18559.494026577602</v>
      </c>
      <c r="G28" s="424">
        <v>18625.407670692544</v>
      </c>
      <c r="H28" s="436">
        <v>0</v>
      </c>
      <c r="I28" s="436">
        <v>3.5514785058554654E-3</v>
      </c>
      <c r="J28"/>
      <c r="K28"/>
    </row>
    <row r="29" spans="2:11" ht="14.5">
      <c r="B29" s="433"/>
      <c r="C29" s="425"/>
      <c r="D29" s="425"/>
      <c r="E29" s="432" t="s">
        <v>397</v>
      </c>
      <c r="F29" s="440">
        <v>18805.894189984741</v>
      </c>
      <c r="G29" s="424">
        <v>18872.616910641165</v>
      </c>
      <c r="H29" s="436">
        <v>0</v>
      </c>
      <c r="I29" s="436">
        <v>3.54796852424899E-3</v>
      </c>
      <c r="J29"/>
      <c r="K29"/>
    </row>
    <row r="30" spans="2:11" ht="14.5">
      <c r="B30" s="433"/>
      <c r="C30" s="428" t="s">
        <v>19</v>
      </c>
      <c r="D30" s="428" t="s">
        <v>404</v>
      </c>
      <c r="E30" s="432" t="s">
        <v>377</v>
      </c>
      <c r="F30" s="440">
        <v>21399.770907752638</v>
      </c>
      <c r="G30" s="424">
        <v>21032.374687345658</v>
      </c>
      <c r="H30" s="436">
        <v>0</v>
      </c>
      <c r="I30" s="436">
        <v>-1.7168231472696749E-2</v>
      </c>
      <c r="J30"/>
      <c r="K30"/>
    </row>
    <row r="31" spans="2:11" ht="14.5">
      <c r="B31" s="433"/>
      <c r="C31" s="425"/>
      <c r="D31" s="428" t="s">
        <v>10</v>
      </c>
      <c r="E31" s="432" t="s">
        <v>377</v>
      </c>
      <c r="F31" s="440">
        <v>15548.361654630959</v>
      </c>
      <c r="G31" s="424">
        <v>15285.819474944134</v>
      </c>
      <c r="H31" s="436">
        <v>0</v>
      </c>
      <c r="I31" s="436">
        <v>-1.6885520514544283E-2</v>
      </c>
      <c r="J31"/>
      <c r="K31"/>
    </row>
    <row r="32" spans="2:11" ht="14.5">
      <c r="B32" s="433"/>
      <c r="C32" s="425"/>
      <c r="D32" s="428" t="s">
        <v>233</v>
      </c>
      <c r="E32" s="432" t="s">
        <v>377</v>
      </c>
      <c r="F32" s="440">
        <v>24130.255779762891</v>
      </c>
      <c r="G32" s="424">
        <v>23715.7260134604</v>
      </c>
      <c r="H32" s="436">
        <v>0</v>
      </c>
      <c r="I32" s="436">
        <v>-1.7178838470918389E-2</v>
      </c>
      <c r="J32"/>
      <c r="K32"/>
    </row>
    <row r="33" spans="2:11" ht="14.5">
      <c r="B33" s="433"/>
      <c r="C33" s="425"/>
      <c r="D33" s="428" t="s">
        <v>405</v>
      </c>
      <c r="E33" s="432" t="s">
        <v>377</v>
      </c>
      <c r="F33" s="440">
        <v>28972.333539614319</v>
      </c>
      <c r="G33" s="424">
        <v>28476.416282248374</v>
      </c>
      <c r="H33" s="436">
        <v>0</v>
      </c>
      <c r="I33" s="436">
        <v>-1.7116924899676089E-2</v>
      </c>
      <c r="J33"/>
      <c r="K33"/>
    </row>
    <row r="34" spans="2:11" ht="14.5">
      <c r="B34" s="432" t="s">
        <v>364</v>
      </c>
      <c r="C34" s="428" t="s">
        <v>393</v>
      </c>
      <c r="D34" s="428" t="s">
        <v>404</v>
      </c>
      <c r="E34" s="432" t="s">
        <v>400</v>
      </c>
      <c r="F34" s="440">
        <v>33620.506645799855</v>
      </c>
      <c r="G34" s="424">
        <v>31935.950061834836</v>
      </c>
      <c r="H34" s="436">
        <v>0</v>
      </c>
      <c r="I34" s="436">
        <v>-5.0105032672833505E-2</v>
      </c>
      <c r="J34"/>
      <c r="K34"/>
    </row>
    <row r="35" spans="2:11" ht="14.5">
      <c r="B35" s="433"/>
      <c r="C35" s="425"/>
      <c r="D35" s="428" t="s">
        <v>10</v>
      </c>
      <c r="E35" s="432" t="s">
        <v>400</v>
      </c>
      <c r="F35" s="440">
        <v>25927.598048111449</v>
      </c>
      <c r="G35" s="424">
        <v>24631.23244754296</v>
      </c>
      <c r="H35" s="436">
        <v>0</v>
      </c>
      <c r="I35" s="436">
        <v>-4.999944839328907E-2</v>
      </c>
      <c r="J35"/>
      <c r="K35"/>
    </row>
    <row r="36" spans="2:11">
      <c r="B36" s="433"/>
      <c r="C36" s="425"/>
      <c r="D36" s="428" t="s">
        <v>233</v>
      </c>
      <c r="E36" s="432" t="s">
        <v>400</v>
      </c>
      <c r="F36" s="440">
        <v>42816.642932661722</v>
      </c>
      <c r="G36" s="424">
        <v>40672.155909145979</v>
      </c>
      <c r="H36" s="436">
        <v>0</v>
      </c>
      <c r="I36" s="436">
        <v>-5.0085361126709693E-2</v>
      </c>
    </row>
    <row r="37" spans="2:11">
      <c r="B37" s="433"/>
      <c r="C37" s="425"/>
      <c r="D37" s="428" t="s">
        <v>405</v>
      </c>
      <c r="E37" s="432" t="s">
        <v>400</v>
      </c>
      <c r="F37" s="440">
        <v>42095.043261134968</v>
      </c>
      <c r="G37" s="424">
        <v>39985.607676056527</v>
      </c>
      <c r="H37" s="436">
        <v>0</v>
      </c>
      <c r="I37" s="436">
        <v>-5.0111258277907966E-2</v>
      </c>
    </row>
    <row r="38" spans="2:11" ht="14.5">
      <c r="B38"/>
      <c r="C38"/>
      <c r="D38"/>
      <c r="E38"/>
      <c r="F38"/>
      <c r="G38"/>
      <c r="H38"/>
      <c r="I38"/>
    </row>
    <row r="39" spans="2:11" ht="14.5">
      <c r="B39"/>
      <c r="C39"/>
      <c r="D39"/>
      <c r="E39"/>
      <c r="F39"/>
      <c r="G39"/>
      <c r="H39"/>
      <c r="I39"/>
    </row>
    <row r="40" spans="2:11" ht="14.5">
      <c r="B40"/>
      <c r="C40"/>
      <c r="D40"/>
      <c r="E40"/>
      <c r="F40"/>
      <c r="G40"/>
      <c r="H40"/>
      <c r="I40"/>
    </row>
    <row r="41" spans="2:11" ht="14.5">
      <c r="B41"/>
      <c r="C41"/>
      <c r="D41"/>
      <c r="E41"/>
      <c r="F41"/>
      <c r="G41"/>
      <c r="H41"/>
      <c r="I41"/>
    </row>
    <row r="42" spans="2:11" ht="14.5">
      <c r="B42"/>
      <c r="C42"/>
      <c r="D42"/>
      <c r="E42"/>
      <c r="F42"/>
      <c r="G42"/>
      <c r="H42"/>
      <c r="I42"/>
    </row>
    <row r="43" spans="2:11" ht="14.5">
      <c r="B43"/>
      <c r="C43"/>
      <c r="D43"/>
      <c r="E43"/>
      <c r="F43"/>
      <c r="G43"/>
      <c r="H43"/>
      <c r="I43"/>
    </row>
    <row r="44" spans="2:11" ht="14.5">
      <c r="B44"/>
      <c r="C44"/>
      <c r="D44"/>
      <c r="E44"/>
      <c r="F44"/>
      <c r="G44"/>
      <c r="H44"/>
      <c r="I44"/>
    </row>
    <row r="45" spans="2:11" ht="14.5">
      <c r="B45"/>
      <c r="C45"/>
      <c r="D45"/>
      <c r="E45"/>
      <c r="F45"/>
      <c r="G45"/>
      <c r="H45"/>
      <c r="I45"/>
    </row>
    <row r="46" spans="2:11" ht="14.5">
      <c r="B46"/>
      <c r="C46"/>
      <c r="D46"/>
      <c r="E46"/>
      <c r="F46"/>
      <c r="G46"/>
      <c r="H46"/>
      <c r="I46"/>
    </row>
    <row r="47" spans="2:11" ht="14.5">
      <c r="B47"/>
      <c r="C47"/>
      <c r="D47"/>
      <c r="E47"/>
      <c r="F47"/>
      <c r="G47"/>
      <c r="H47"/>
      <c r="I47"/>
    </row>
    <row r="48" spans="2:11" ht="14.5">
      <c r="B48"/>
      <c r="C48"/>
      <c r="D48"/>
      <c r="E48"/>
      <c r="F48"/>
      <c r="G48"/>
      <c r="H48"/>
      <c r="I48"/>
    </row>
    <row r="49" spans="2:9" ht="14.5">
      <c r="B49"/>
      <c r="C49"/>
      <c r="D49"/>
      <c r="E49"/>
      <c r="F49"/>
      <c r="G49"/>
      <c r="H49"/>
      <c r="I49"/>
    </row>
    <row r="50" spans="2:9" ht="14.5">
      <c r="B50"/>
      <c r="C50"/>
      <c r="D50"/>
      <c r="E50"/>
      <c r="F50"/>
      <c r="G50"/>
      <c r="H50"/>
      <c r="I50"/>
    </row>
    <row r="51" spans="2:9" ht="14.5">
      <c r="B51"/>
      <c r="C51"/>
      <c r="D51"/>
      <c r="E51"/>
      <c r="F51"/>
      <c r="G51"/>
      <c r="H51"/>
      <c r="I51"/>
    </row>
    <row r="52" spans="2:9" ht="14.5">
      <c r="B52"/>
      <c r="C52"/>
      <c r="D52"/>
      <c r="E52"/>
      <c r="F52"/>
      <c r="G52"/>
      <c r="H52"/>
      <c r="I52"/>
    </row>
    <row r="53" spans="2:9" ht="14.5">
      <c r="B53"/>
      <c r="C53"/>
      <c r="D53"/>
      <c r="E53"/>
      <c r="F53"/>
      <c r="G53"/>
      <c r="H53"/>
      <c r="I53"/>
    </row>
    <row r="54" spans="2:9" ht="14.5">
      <c r="B54"/>
      <c r="C54"/>
      <c r="D54"/>
      <c r="E54"/>
      <c r="F54"/>
      <c r="G54"/>
      <c r="H54"/>
      <c r="I54"/>
    </row>
    <row r="55" spans="2:9" ht="14.5">
      <c r="B55"/>
      <c r="C55"/>
      <c r="D55"/>
      <c r="E55"/>
      <c r="F55"/>
      <c r="G55"/>
      <c r="H55"/>
      <c r="I55"/>
    </row>
    <row r="56" spans="2:9" ht="14.5">
      <c r="B56"/>
      <c r="C56"/>
      <c r="D56"/>
      <c r="E56"/>
      <c r="F56"/>
      <c r="G56"/>
      <c r="H56"/>
      <c r="I56"/>
    </row>
    <row r="57" spans="2:9" ht="14.5">
      <c r="B57"/>
      <c r="C57"/>
      <c r="D57"/>
      <c r="E57"/>
      <c r="F57"/>
      <c r="G57"/>
      <c r="H57"/>
      <c r="I57"/>
    </row>
    <row r="58" spans="2:9" ht="14.5">
      <c r="B58"/>
      <c r="C58"/>
      <c r="D58"/>
      <c r="E58"/>
      <c r="F58"/>
      <c r="G58"/>
      <c r="H58"/>
      <c r="I58"/>
    </row>
    <row r="59" spans="2:9" ht="14.5">
      <c r="B59"/>
      <c r="C59"/>
      <c r="D59"/>
      <c r="E59"/>
      <c r="F59"/>
      <c r="G59"/>
      <c r="H59"/>
      <c r="I59"/>
    </row>
    <row r="60" spans="2:9" ht="14.5">
      <c r="B60"/>
      <c r="C60"/>
      <c r="D60"/>
      <c r="E60"/>
      <c r="F60"/>
      <c r="G60"/>
      <c r="H60"/>
      <c r="I60"/>
    </row>
    <row r="61" spans="2:9" ht="14.5">
      <c r="B61"/>
      <c r="C61"/>
      <c r="D61"/>
      <c r="E61"/>
      <c r="F61"/>
      <c r="G61"/>
      <c r="H61"/>
      <c r="I61"/>
    </row>
    <row r="62" spans="2:9" ht="14.5">
      <c r="B62"/>
      <c r="C62"/>
      <c r="D62"/>
      <c r="E62"/>
      <c r="F62"/>
      <c r="G62"/>
      <c r="H62"/>
      <c r="I62"/>
    </row>
    <row r="63" spans="2:9" ht="14.5">
      <c r="B63"/>
      <c r="C63"/>
      <c r="D63"/>
      <c r="E63"/>
      <c r="F63"/>
      <c r="G63"/>
      <c r="H63"/>
      <c r="I63"/>
    </row>
    <row r="64" spans="2:9" ht="14.5">
      <c r="B64"/>
      <c r="C64"/>
      <c r="D64"/>
      <c r="E64"/>
      <c r="F64"/>
      <c r="G64"/>
      <c r="H64"/>
      <c r="I64"/>
    </row>
    <row r="65" spans="2:9" ht="14.5">
      <c r="B65"/>
      <c r="C65"/>
      <c r="D65"/>
      <c r="E65"/>
      <c r="F65"/>
      <c r="G65"/>
      <c r="H65"/>
      <c r="I65"/>
    </row>
    <row r="66" spans="2:9" ht="14.5">
      <c r="B66"/>
      <c r="C66"/>
      <c r="D66"/>
      <c r="E66"/>
      <c r="F66"/>
      <c r="G66"/>
      <c r="H66"/>
      <c r="I66"/>
    </row>
    <row r="67" spans="2:9" ht="14.5">
      <c r="B67"/>
      <c r="C67"/>
      <c r="D67"/>
      <c r="E67"/>
      <c r="F67"/>
      <c r="G67"/>
      <c r="H67"/>
      <c r="I67"/>
    </row>
    <row r="68" spans="2:9" ht="14.5">
      <c r="B68"/>
      <c r="C68"/>
      <c r="D68"/>
      <c r="E68"/>
      <c r="F68"/>
      <c r="G68"/>
      <c r="H68"/>
      <c r="I68"/>
    </row>
    <row r="69" spans="2:9" ht="14.5">
      <c r="B69"/>
      <c r="C69"/>
      <c r="D69"/>
      <c r="E69"/>
      <c r="F69"/>
      <c r="G69"/>
      <c r="H69"/>
      <c r="I69"/>
    </row>
    <row r="70" spans="2:9" ht="14.5">
      <c r="B70"/>
      <c r="C70"/>
      <c r="D70"/>
      <c r="E70"/>
      <c r="F70"/>
      <c r="G70"/>
      <c r="H70"/>
      <c r="I70"/>
    </row>
    <row r="71" spans="2:9" ht="14.5">
      <c r="B71"/>
      <c r="C71"/>
      <c r="D71"/>
      <c r="E71"/>
      <c r="F71"/>
      <c r="G71"/>
      <c r="H71"/>
      <c r="I71"/>
    </row>
    <row r="72" spans="2:9" ht="14.5">
      <c r="B72"/>
      <c r="C72"/>
      <c r="D72"/>
      <c r="E72"/>
      <c r="F72"/>
      <c r="G72"/>
      <c r="H72"/>
      <c r="I72"/>
    </row>
    <row r="73" spans="2:9" ht="14.5">
      <c r="B73"/>
      <c r="C73"/>
      <c r="D73"/>
      <c r="E73"/>
      <c r="F73"/>
      <c r="G73"/>
      <c r="H73"/>
      <c r="I73"/>
    </row>
    <row r="74" spans="2:9" ht="14.5">
      <c r="B74"/>
      <c r="C74"/>
      <c r="D74"/>
      <c r="E74"/>
      <c r="F74"/>
      <c r="G74"/>
      <c r="H74"/>
      <c r="I74"/>
    </row>
    <row r="75" spans="2:9" ht="14.5">
      <c r="B75"/>
      <c r="C75"/>
      <c r="D75"/>
      <c r="E75"/>
      <c r="F75"/>
      <c r="G75"/>
      <c r="H75"/>
      <c r="I75"/>
    </row>
    <row r="76" spans="2:9" ht="14.5">
      <c r="B76"/>
      <c r="C76"/>
      <c r="D76"/>
      <c r="E76"/>
      <c r="F76"/>
      <c r="G76"/>
      <c r="H76"/>
      <c r="I76"/>
    </row>
    <row r="77" spans="2:9" ht="14.5">
      <c r="B77"/>
      <c r="C77"/>
      <c r="D77"/>
      <c r="E77"/>
      <c r="F77"/>
      <c r="G77"/>
      <c r="H77"/>
      <c r="I77"/>
    </row>
    <row r="78" spans="2:9" ht="14.5">
      <c r="B78"/>
      <c r="C78"/>
      <c r="D78"/>
      <c r="E78"/>
      <c r="F78"/>
      <c r="G78"/>
      <c r="H78"/>
      <c r="I78"/>
    </row>
    <row r="79" spans="2:9" ht="14.5">
      <c r="B79"/>
      <c r="C79"/>
      <c r="D79"/>
      <c r="E79"/>
      <c r="F79"/>
      <c r="G79"/>
      <c r="H79"/>
      <c r="I79"/>
    </row>
    <row r="80" spans="2:9" ht="14.5">
      <c r="B80"/>
      <c r="C80"/>
      <c r="D80"/>
      <c r="E80"/>
      <c r="F80"/>
      <c r="G80"/>
      <c r="H80"/>
      <c r="I80"/>
    </row>
    <row r="81" spans="2:9" ht="14.5">
      <c r="B81"/>
      <c r="C81"/>
      <c r="D81"/>
      <c r="E81"/>
      <c r="F81"/>
      <c r="G81"/>
      <c r="H81"/>
      <c r="I81"/>
    </row>
    <row r="82" spans="2:9" ht="14.5">
      <c r="B82"/>
      <c r="C82"/>
      <c r="D82"/>
      <c r="E82"/>
      <c r="F82"/>
      <c r="G82"/>
      <c r="H82"/>
      <c r="I82"/>
    </row>
    <row r="83" spans="2:9" ht="14.5">
      <c r="B83"/>
      <c r="C83"/>
      <c r="D83"/>
      <c r="E83"/>
      <c r="F83"/>
      <c r="G83"/>
      <c r="H83"/>
      <c r="I83"/>
    </row>
    <row r="84" spans="2:9" ht="14.5">
      <c r="B84"/>
      <c r="C84"/>
      <c r="D84"/>
      <c r="E84"/>
      <c r="F84"/>
      <c r="G84"/>
      <c r="H84"/>
      <c r="I84"/>
    </row>
    <row r="85" spans="2:9" ht="14.5">
      <c r="B85"/>
      <c r="C85"/>
      <c r="D85"/>
      <c r="E85"/>
      <c r="F85"/>
      <c r="G85"/>
      <c r="H85"/>
      <c r="I85"/>
    </row>
    <row r="86" spans="2:9" ht="14.5">
      <c r="B86"/>
      <c r="C86"/>
      <c r="D86"/>
      <c r="E86"/>
      <c r="F86"/>
      <c r="G86"/>
      <c r="H86"/>
      <c r="I86"/>
    </row>
    <row r="87" spans="2:9" ht="14.5">
      <c r="B87"/>
      <c r="C87"/>
      <c r="D87"/>
      <c r="E87"/>
      <c r="F87"/>
      <c r="G87"/>
      <c r="H87"/>
      <c r="I87"/>
    </row>
    <row r="88" spans="2:9" ht="14.5">
      <c r="B88"/>
      <c r="C88"/>
      <c r="D88"/>
      <c r="E88"/>
      <c r="F88"/>
      <c r="G88"/>
      <c r="H88"/>
      <c r="I88"/>
    </row>
    <row r="89" spans="2:9" ht="14.5">
      <c r="B89"/>
      <c r="C89"/>
      <c r="D89"/>
      <c r="E89"/>
      <c r="F89"/>
      <c r="G89"/>
      <c r="H89"/>
      <c r="I89"/>
    </row>
    <row r="90" spans="2:9" ht="14.5">
      <c r="B90"/>
      <c r="C90"/>
      <c r="D90"/>
      <c r="E90"/>
      <c r="F90"/>
      <c r="G90"/>
      <c r="H90"/>
      <c r="I90"/>
    </row>
    <row r="91" spans="2:9" ht="14.5">
      <c r="B91"/>
      <c r="C91"/>
      <c r="D91"/>
      <c r="E91"/>
      <c r="F91"/>
      <c r="G91"/>
      <c r="H91"/>
      <c r="I91"/>
    </row>
    <row r="92" spans="2:9" ht="14.5">
      <c r="B92"/>
      <c r="C92"/>
      <c r="D92"/>
      <c r="E92"/>
      <c r="F92"/>
      <c r="G92"/>
      <c r="H92"/>
      <c r="I92"/>
    </row>
    <row r="93" spans="2:9" ht="14.5">
      <c r="B93"/>
      <c r="C93"/>
      <c r="D93"/>
      <c r="E93"/>
      <c r="F93"/>
      <c r="G93"/>
      <c r="H93"/>
      <c r="I93"/>
    </row>
    <row r="94" spans="2:9" ht="14.5">
      <c r="B94"/>
      <c r="C94"/>
      <c r="D94"/>
      <c r="E94"/>
      <c r="F94"/>
      <c r="G94"/>
      <c r="H94"/>
      <c r="I94"/>
    </row>
    <row r="95" spans="2:9" ht="14.5">
      <c r="B95"/>
      <c r="C95"/>
      <c r="D95"/>
      <c r="E95"/>
      <c r="F95"/>
      <c r="G95"/>
      <c r="H95"/>
      <c r="I95"/>
    </row>
    <row r="96" spans="2:9" ht="14.5">
      <c r="B96"/>
      <c r="C96"/>
      <c r="D96"/>
      <c r="E96"/>
      <c r="F96"/>
      <c r="G96"/>
      <c r="H96"/>
      <c r="I96"/>
    </row>
    <row r="97" spans="2:9" ht="14.5">
      <c r="B97"/>
      <c r="C97"/>
      <c r="D97"/>
      <c r="E97"/>
      <c r="F97"/>
      <c r="G97"/>
      <c r="H97"/>
      <c r="I97"/>
    </row>
    <row r="98" spans="2:9" ht="14.5">
      <c r="B98"/>
      <c r="C98"/>
      <c r="D98"/>
      <c r="E98"/>
      <c r="F98"/>
      <c r="G98"/>
      <c r="H98"/>
      <c r="I98"/>
    </row>
    <row r="99" spans="2:9" ht="14.5">
      <c r="B99"/>
      <c r="C99"/>
      <c r="D99"/>
      <c r="E99"/>
      <c r="F99"/>
      <c r="G99"/>
      <c r="H99"/>
      <c r="I99"/>
    </row>
    <row r="100" spans="2:9" ht="14.5">
      <c r="B100"/>
      <c r="C100"/>
      <c r="D100"/>
      <c r="E100"/>
      <c r="F100"/>
      <c r="G100"/>
      <c r="H100"/>
      <c r="I100"/>
    </row>
    <row r="101" spans="2:9" ht="14.5">
      <c r="B101"/>
      <c r="C101"/>
      <c r="D101"/>
      <c r="E101"/>
      <c r="F101"/>
      <c r="G101"/>
      <c r="H101"/>
      <c r="I101"/>
    </row>
    <row r="102" spans="2:9" ht="14.5">
      <c r="B102"/>
      <c r="C102"/>
      <c r="D102"/>
      <c r="E102"/>
      <c r="F102"/>
      <c r="G102"/>
      <c r="H102"/>
      <c r="I102"/>
    </row>
    <row r="103" spans="2:9" ht="14.5">
      <c r="B103"/>
      <c r="C103"/>
      <c r="D103"/>
      <c r="E103"/>
      <c r="F103"/>
      <c r="G103"/>
      <c r="H103"/>
      <c r="I103"/>
    </row>
    <row r="104" spans="2:9" ht="14.5">
      <c r="B104"/>
      <c r="C104"/>
      <c r="D104"/>
      <c r="E104"/>
      <c r="F104"/>
      <c r="G104"/>
      <c r="H104"/>
      <c r="I104"/>
    </row>
    <row r="105" spans="2:9" ht="14.5">
      <c r="B105"/>
      <c r="C105"/>
      <c r="D105"/>
      <c r="E105"/>
      <c r="F105"/>
      <c r="G105"/>
      <c r="H105"/>
      <c r="I105"/>
    </row>
    <row r="106" spans="2:9" ht="14.5">
      <c r="B106"/>
      <c r="C106"/>
      <c r="D106"/>
      <c r="E106"/>
      <c r="F106"/>
      <c r="G106"/>
      <c r="H106"/>
      <c r="I106"/>
    </row>
    <row r="107" spans="2:9" ht="14.5">
      <c r="B107"/>
      <c r="C107"/>
      <c r="D107"/>
      <c r="E107"/>
      <c r="F107"/>
      <c r="G107"/>
      <c r="H107"/>
      <c r="I107"/>
    </row>
    <row r="108" spans="2:9" ht="14.5">
      <c r="B108"/>
      <c r="C108"/>
      <c r="D108"/>
      <c r="E108"/>
      <c r="F108"/>
      <c r="G108"/>
      <c r="H108"/>
      <c r="I108"/>
    </row>
    <row r="109" spans="2:9" ht="14.5">
      <c r="B109"/>
      <c r="C109"/>
      <c r="D109"/>
      <c r="E109"/>
      <c r="F109"/>
      <c r="G109"/>
      <c r="H109"/>
      <c r="I109"/>
    </row>
    <row r="110" spans="2:9" ht="14.5">
      <c r="B110"/>
      <c r="C110"/>
      <c r="D110"/>
      <c r="E110"/>
      <c r="F110"/>
      <c r="G110"/>
      <c r="H110"/>
      <c r="I110"/>
    </row>
    <row r="111" spans="2:9" ht="14.5">
      <c r="B111"/>
      <c r="C111"/>
      <c r="D111"/>
      <c r="E111"/>
      <c r="F111"/>
      <c r="G111"/>
      <c r="H111"/>
      <c r="I111"/>
    </row>
    <row r="112" spans="2:9" ht="14.5">
      <c r="B112"/>
      <c r="C112"/>
      <c r="D112"/>
      <c r="E112"/>
      <c r="F112"/>
      <c r="G112"/>
      <c r="H112"/>
      <c r="I112"/>
    </row>
    <row r="113" spans="2:9" ht="14.5">
      <c r="B113"/>
      <c r="C113"/>
      <c r="D113"/>
      <c r="E113"/>
      <c r="F113"/>
      <c r="G113"/>
      <c r="H113"/>
      <c r="I113"/>
    </row>
    <row r="114" spans="2:9" ht="14.5">
      <c r="B114"/>
      <c r="C114"/>
      <c r="D114"/>
      <c r="E114"/>
      <c r="F114"/>
      <c r="G114"/>
      <c r="H114"/>
      <c r="I114"/>
    </row>
    <row r="115" spans="2:9" ht="14.5">
      <c r="B115"/>
      <c r="C115"/>
      <c r="D115"/>
      <c r="E115"/>
      <c r="F115"/>
      <c r="G115"/>
      <c r="H115"/>
      <c r="I115"/>
    </row>
    <row r="116" spans="2:9" ht="14.5">
      <c r="B116"/>
      <c r="C116"/>
      <c r="D116"/>
      <c r="E116"/>
      <c r="F116"/>
      <c r="G116"/>
      <c r="H116"/>
      <c r="I116"/>
    </row>
    <row r="117" spans="2:9" ht="14.5">
      <c r="B117"/>
      <c r="C117"/>
      <c r="D117"/>
      <c r="E117"/>
      <c r="F117"/>
      <c r="G117"/>
      <c r="H117"/>
      <c r="I117"/>
    </row>
    <row r="118" spans="2:9" ht="14.5">
      <c r="B118"/>
      <c r="C118"/>
      <c r="D118"/>
      <c r="E118"/>
      <c r="F118"/>
      <c r="G118"/>
      <c r="H118"/>
      <c r="I118"/>
    </row>
    <row r="119" spans="2:9" ht="14.5">
      <c r="B119"/>
      <c r="C119"/>
      <c r="D119"/>
      <c r="E119"/>
      <c r="F119"/>
      <c r="G119"/>
      <c r="H119"/>
      <c r="I119"/>
    </row>
    <row r="120" spans="2:9" ht="14.5">
      <c r="B120"/>
      <c r="C120"/>
      <c r="D120"/>
      <c r="E120"/>
      <c r="F120"/>
      <c r="G120"/>
      <c r="H120"/>
      <c r="I120"/>
    </row>
    <row r="121" spans="2:9" ht="14.5">
      <c r="B121"/>
      <c r="C121"/>
      <c r="D121"/>
      <c r="E121"/>
      <c r="F121"/>
      <c r="G121"/>
      <c r="H121"/>
      <c r="I121"/>
    </row>
    <row r="122" spans="2:9" ht="14.5">
      <c r="B122"/>
      <c r="C122"/>
      <c r="D122"/>
      <c r="E122"/>
      <c r="F122"/>
      <c r="G122"/>
      <c r="H122"/>
      <c r="I122"/>
    </row>
    <row r="123" spans="2:9" ht="14.5">
      <c r="B123"/>
      <c r="C123"/>
      <c r="D123"/>
      <c r="E123"/>
      <c r="F123"/>
      <c r="G123"/>
      <c r="H123"/>
      <c r="I123"/>
    </row>
    <row r="124" spans="2:9" ht="14.5">
      <c r="B124"/>
      <c r="C124"/>
      <c r="D124"/>
      <c r="E124"/>
      <c r="F124"/>
      <c r="G124"/>
      <c r="H124"/>
      <c r="I124"/>
    </row>
    <row r="125" spans="2:9" ht="14.5">
      <c r="B125"/>
      <c r="C125"/>
      <c r="D125"/>
      <c r="E125"/>
      <c r="F125"/>
      <c r="G125"/>
      <c r="H125"/>
      <c r="I125"/>
    </row>
    <row r="126" spans="2:9" ht="14.5">
      <c r="B126"/>
      <c r="C126"/>
      <c r="D126"/>
      <c r="E126"/>
      <c r="F126"/>
      <c r="G126"/>
      <c r="H126"/>
      <c r="I126"/>
    </row>
    <row r="127" spans="2:9" ht="14.5">
      <c r="B127"/>
      <c r="C127"/>
      <c r="D127"/>
      <c r="E127"/>
      <c r="F127"/>
      <c r="G127"/>
      <c r="H127"/>
      <c r="I127"/>
    </row>
    <row r="128" spans="2:9" ht="14.5">
      <c r="B128"/>
      <c r="C128"/>
      <c r="D128"/>
      <c r="E128"/>
      <c r="F128"/>
      <c r="G128"/>
      <c r="H128"/>
      <c r="I128"/>
    </row>
    <row r="129" spans="2:9" ht="14.5">
      <c r="B129"/>
      <c r="C129"/>
      <c r="D129"/>
      <c r="E129"/>
      <c r="F129"/>
      <c r="G129"/>
      <c r="H129"/>
      <c r="I129"/>
    </row>
    <row r="130" spans="2:9" ht="14.5">
      <c r="B130"/>
      <c r="C130"/>
      <c r="D130"/>
      <c r="E130"/>
      <c r="F130"/>
      <c r="G130"/>
      <c r="H130"/>
      <c r="I130"/>
    </row>
    <row r="131" spans="2:9" ht="14.5">
      <c r="B131"/>
      <c r="C131"/>
      <c r="D131"/>
      <c r="E131"/>
      <c r="F131"/>
      <c r="G131"/>
      <c r="H131"/>
      <c r="I131"/>
    </row>
    <row r="132" spans="2:9" ht="14.5">
      <c r="B132"/>
      <c r="C132"/>
      <c r="D132"/>
      <c r="E132"/>
      <c r="F132"/>
      <c r="G132"/>
      <c r="H132"/>
      <c r="I132"/>
    </row>
    <row r="133" spans="2:9" ht="14.5">
      <c r="B133"/>
      <c r="C133"/>
      <c r="D133"/>
      <c r="E133"/>
      <c r="F133"/>
      <c r="G133"/>
      <c r="H133"/>
      <c r="I133"/>
    </row>
    <row r="134" spans="2:9" ht="14.5">
      <c r="B134"/>
      <c r="C134"/>
      <c r="D134"/>
      <c r="E134"/>
      <c r="F134"/>
      <c r="G134"/>
      <c r="H134"/>
      <c r="I134"/>
    </row>
  </sheetData>
  <dataConsolidate link="1"/>
  <mergeCells count="1">
    <mergeCell ref="B3:M3"/>
  </mergeCells>
  <conditionalFormatting pivot="1" sqref="I10:I37">
    <cfRule type="iconSet" priority="1">
      <iconSet iconSet="3Arrows">
        <cfvo type="percent" val="0"/>
        <cfvo type="num" val="0"/>
        <cfvo type="num" val="0" gte="0"/>
      </iconSet>
    </cfRule>
  </conditionalFormatting>
  <pageMargins left="0.7" right="0.7" top="0.75" bottom="0.75" header="0.3" footer="0.3"/>
  <pageSetup orientation="portrait" r:id="rId2"/>
  <headerFooter>
    <oddFooter>&amp;CCopyright © 2013 Everest Global, Inc.
EGR-2013-2-D-0892</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B1:T97"/>
  <sheetViews>
    <sheetView showGridLines="0" zoomScale="80" zoomScaleNormal="80" workbookViewId="0">
      <pane xSplit="4" ySplit="7" topLeftCell="E8" activePane="bottomRight" state="frozen"/>
      <selection activeCell="C6" sqref="C6"/>
      <selection pane="topRight" activeCell="C6" sqref="C6"/>
      <selection pane="bottomLeft" activeCell="C6" sqref="C6"/>
      <selection pane="bottomRight" activeCell="B3" sqref="B3:T3"/>
    </sheetView>
  </sheetViews>
  <sheetFormatPr defaultColWidth="9.08984375" defaultRowHeight="12.5"/>
  <cols>
    <col min="1" max="1" width="3.6328125" style="10" customWidth="1"/>
    <col min="2" max="4" width="14.6328125" style="10" customWidth="1"/>
    <col min="5" max="5" width="21.36328125" style="10" customWidth="1"/>
    <col min="6" max="6" width="3.54296875" style="10" customWidth="1"/>
    <col min="7" max="7" width="2.08984375" style="10" customWidth="1"/>
    <col min="8" max="16384" width="9.08984375" style="10"/>
  </cols>
  <sheetData>
    <row r="1" spans="2:20" ht="14.15" customHeight="1"/>
    <row r="2" spans="2:20" ht="14.15" customHeight="1"/>
    <row r="3" spans="2:20" ht="28.75" customHeight="1">
      <c r="B3" s="553" t="s">
        <v>1057</v>
      </c>
      <c r="C3" s="553"/>
      <c r="D3" s="553"/>
      <c r="E3" s="553"/>
      <c r="F3" s="553"/>
      <c r="G3" s="553"/>
      <c r="H3" s="553"/>
      <c r="I3" s="553"/>
      <c r="J3" s="553"/>
      <c r="K3" s="553"/>
      <c r="L3" s="553"/>
      <c r="M3" s="553"/>
      <c r="N3" s="553"/>
      <c r="O3" s="553"/>
      <c r="P3" s="553"/>
      <c r="Q3" s="553"/>
      <c r="R3" s="553"/>
      <c r="S3" s="553"/>
      <c r="T3" s="553"/>
    </row>
    <row r="4" spans="2:20" ht="14.15" customHeight="1">
      <c r="B4" s="17"/>
      <c r="C4" s="17"/>
    </row>
    <row r="5" spans="2:20" ht="13">
      <c r="B5" s="437" t="s">
        <v>0</v>
      </c>
      <c r="C5" s="438" t="s">
        <v>381</v>
      </c>
      <c r="E5" s="19" t="s">
        <v>132</v>
      </c>
      <c r="H5" s="19" t="s">
        <v>132</v>
      </c>
    </row>
    <row r="6" spans="2:20" ht="12.75" customHeight="1">
      <c r="E6" s="10" t="s">
        <v>436</v>
      </c>
      <c r="H6" s="10" t="s">
        <v>441</v>
      </c>
    </row>
    <row r="7" spans="2:20">
      <c r="B7" s="421" t="s">
        <v>21</v>
      </c>
      <c r="C7" s="421" t="s">
        <v>2</v>
      </c>
      <c r="D7" s="421" t="s">
        <v>3</v>
      </c>
      <c r="E7" s="425" t="s">
        <v>76</v>
      </c>
    </row>
    <row r="8" spans="2:20">
      <c r="B8" s="423" t="s">
        <v>18</v>
      </c>
      <c r="C8" s="423" t="s">
        <v>425</v>
      </c>
      <c r="D8" s="423" t="s">
        <v>404</v>
      </c>
      <c r="E8" s="436">
        <v>0.09</v>
      </c>
    </row>
    <row r="9" spans="2:20">
      <c r="B9" s="425"/>
      <c r="C9" s="425"/>
      <c r="D9" s="423" t="s">
        <v>10</v>
      </c>
      <c r="E9" s="436">
        <v>0.09</v>
      </c>
    </row>
    <row r="10" spans="2:20">
      <c r="B10" s="425"/>
      <c r="C10" s="425"/>
      <c r="D10" s="423" t="s">
        <v>233</v>
      </c>
      <c r="E10" s="436">
        <v>0.105</v>
      </c>
    </row>
    <row r="11" spans="2:20">
      <c r="B11" s="425"/>
      <c r="C11" s="425"/>
      <c r="D11" s="423" t="s">
        <v>405</v>
      </c>
      <c r="E11" s="436">
        <v>9.5000000000000001E-2</v>
      </c>
    </row>
    <row r="12" spans="2:20">
      <c r="B12" s="425"/>
      <c r="C12" s="423" t="s">
        <v>399</v>
      </c>
      <c r="D12" s="423" t="s">
        <v>404</v>
      </c>
      <c r="E12" s="436">
        <v>8.5000000000000006E-2</v>
      </c>
    </row>
    <row r="13" spans="2:20">
      <c r="B13" s="425"/>
      <c r="C13" s="425"/>
      <c r="D13" s="423" t="s">
        <v>10</v>
      </c>
      <c r="E13" s="436">
        <v>8.5000000000000006E-2</v>
      </c>
    </row>
    <row r="14" spans="2:20">
      <c r="B14" s="425"/>
      <c r="C14" s="425"/>
      <c r="D14" s="423" t="s">
        <v>233</v>
      </c>
      <c r="E14" s="436">
        <v>0.1</v>
      </c>
    </row>
    <row r="15" spans="2:20">
      <c r="B15" s="425"/>
      <c r="C15" s="425"/>
      <c r="D15" s="423" t="s">
        <v>405</v>
      </c>
      <c r="E15" s="436">
        <v>9.5000000000000001E-2</v>
      </c>
    </row>
    <row r="16" spans="2:20">
      <c r="B16" s="425"/>
      <c r="C16" s="423" t="s">
        <v>401</v>
      </c>
      <c r="D16" s="423" t="s">
        <v>404</v>
      </c>
      <c r="E16" s="436">
        <v>0.09</v>
      </c>
    </row>
    <row r="17" spans="2:5">
      <c r="B17" s="425"/>
      <c r="C17" s="425"/>
      <c r="D17" s="423" t="s">
        <v>10</v>
      </c>
      <c r="E17" s="436">
        <v>0.09</v>
      </c>
    </row>
    <row r="18" spans="2:5">
      <c r="B18" s="425"/>
      <c r="C18" s="425"/>
      <c r="D18" s="423" t="s">
        <v>233</v>
      </c>
      <c r="E18" s="436">
        <v>9.5000000000000001E-2</v>
      </c>
    </row>
    <row r="19" spans="2:5">
      <c r="B19" s="425"/>
      <c r="C19" s="425"/>
      <c r="D19" s="423" t="s">
        <v>405</v>
      </c>
      <c r="E19" s="436">
        <v>0.1</v>
      </c>
    </row>
    <row r="20" spans="2:5">
      <c r="B20" s="425"/>
      <c r="C20" s="423" t="s">
        <v>398</v>
      </c>
      <c r="D20" s="423" t="s">
        <v>404</v>
      </c>
      <c r="E20" s="436">
        <v>8.5000000000000006E-2</v>
      </c>
    </row>
    <row r="21" spans="2:5">
      <c r="B21" s="425"/>
      <c r="C21" s="425"/>
      <c r="D21" s="423" t="s">
        <v>10</v>
      </c>
      <c r="E21" s="436">
        <v>8.5000000000000006E-2</v>
      </c>
    </row>
    <row r="22" spans="2:5">
      <c r="B22" s="425"/>
      <c r="C22" s="425"/>
      <c r="D22" s="423" t="s">
        <v>233</v>
      </c>
      <c r="E22" s="436">
        <v>0.1</v>
      </c>
    </row>
    <row r="23" spans="2:5">
      <c r="B23" s="425"/>
      <c r="C23" s="425"/>
      <c r="D23" s="423" t="s">
        <v>405</v>
      </c>
      <c r="E23" s="436">
        <v>9.5000000000000001E-2</v>
      </c>
    </row>
    <row r="24" spans="2:5">
      <c r="B24" s="425"/>
      <c r="C24" s="423" t="s">
        <v>397</v>
      </c>
      <c r="D24" s="423" t="s">
        <v>404</v>
      </c>
      <c r="E24" s="436">
        <v>8.5000000000000006E-2</v>
      </c>
    </row>
    <row r="25" spans="2:5">
      <c r="B25" s="425"/>
      <c r="C25" s="425"/>
      <c r="D25" s="423" t="s">
        <v>10</v>
      </c>
      <c r="E25" s="436">
        <v>8.5000000000000006E-2</v>
      </c>
    </row>
    <row r="26" spans="2:5">
      <c r="B26" s="425"/>
      <c r="C26" s="425"/>
      <c r="D26" s="423" t="s">
        <v>233</v>
      </c>
      <c r="E26" s="436">
        <v>9.5000000000000001E-2</v>
      </c>
    </row>
    <row r="27" spans="2:5">
      <c r="B27" s="425"/>
      <c r="C27" s="425"/>
      <c r="D27" s="423" t="s">
        <v>405</v>
      </c>
      <c r="E27" s="436">
        <v>0.1</v>
      </c>
    </row>
    <row r="28" spans="2:5">
      <c r="B28" s="423" t="s">
        <v>393</v>
      </c>
      <c r="C28" s="423" t="s">
        <v>400</v>
      </c>
      <c r="D28" s="423" t="s">
        <v>404</v>
      </c>
      <c r="E28" s="436">
        <v>0.04</v>
      </c>
    </row>
    <row r="29" spans="2:5">
      <c r="B29" s="425"/>
      <c r="C29" s="425"/>
      <c r="D29" s="423" t="s">
        <v>10</v>
      </c>
      <c r="E29" s="436">
        <v>0.04</v>
      </c>
    </row>
    <row r="30" spans="2:5">
      <c r="B30" s="425"/>
      <c r="C30" s="425"/>
      <c r="D30" s="423" t="s">
        <v>233</v>
      </c>
      <c r="E30" s="436">
        <v>4.4999999999999998E-2</v>
      </c>
    </row>
    <row r="31" spans="2:5">
      <c r="B31" s="425"/>
      <c r="C31" s="425"/>
      <c r="D31" s="423" t="s">
        <v>405</v>
      </c>
      <c r="E31" s="436">
        <v>4.4999999999999998E-2</v>
      </c>
    </row>
    <row r="32" spans="2:5">
      <c r="B32" s="423" t="s">
        <v>19</v>
      </c>
      <c r="C32" s="423" t="s">
        <v>377</v>
      </c>
      <c r="D32" s="423" t="s">
        <v>404</v>
      </c>
      <c r="E32" s="436">
        <v>8.5000000000000006E-2</v>
      </c>
    </row>
    <row r="33" spans="2:5">
      <c r="B33" s="425"/>
      <c r="C33" s="425"/>
      <c r="D33" s="423" t="s">
        <v>10</v>
      </c>
      <c r="E33" s="436">
        <v>0.1</v>
      </c>
    </row>
    <row r="34" spans="2:5">
      <c r="B34" s="425"/>
      <c r="C34" s="425"/>
      <c r="D34" s="423" t="s">
        <v>233</v>
      </c>
      <c r="E34" s="436">
        <v>0.09</v>
      </c>
    </row>
    <row r="35" spans="2:5">
      <c r="B35" s="425"/>
      <c r="C35" s="425"/>
      <c r="D35" s="423" t="s">
        <v>405</v>
      </c>
      <c r="E35" s="436">
        <v>0.09</v>
      </c>
    </row>
    <row r="36" spans="2:5" ht="14.5">
      <c r="B36"/>
      <c r="C36"/>
      <c r="D36"/>
      <c r="E36"/>
    </row>
    <row r="37" spans="2:5" ht="14.5">
      <c r="B37"/>
      <c r="C37"/>
      <c r="D37"/>
      <c r="E37"/>
    </row>
    <row r="38" spans="2:5" ht="14.5">
      <c r="B38"/>
      <c r="C38"/>
      <c r="D38"/>
      <c r="E38"/>
    </row>
    <row r="39" spans="2:5" ht="14.5">
      <c r="B39"/>
      <c r="C39"/>
      <c r="D39"/>
      <c r="E39"/>
    </row>
    <row r="40" spans="2:5" ht="14.5">
      <c r="B40"/>
      <c r="C40"/>
      <c r="D40"/>
      <c r="E40"/>
    </row>
    <row r="41" spans="2:5" ht="14.5">
      <c r="B41"/>
      <c r="C41"/>
      <c r="D41"/>
      <c r="E41"/>
    </row>
    <row r="42" spans="2:5" ht="14.5">
      <c r="B42"/>
      <c r="C42"/>
      <c r="D42"/>
      <c r="E42"/>
    </row>
    <row r="43" spans="2:5" ht="14.5">
      <c r="B43"/>
      <c r="C43"/>
      <c r="D43"/>
      <c r="E43"/>
    </row>
    <row r="44" spans="2:5" ht="14.5">
      <c r="B44"/>
      <c r="C44"/>
      <c r="D44"/>
      <c r="E44"/>
    </row>
    <row r="45" spans="2:5" ht="14.5">
      <c r="B45"/>
      <c r="C45"/>
      <c r="D45"/>
      <c r="E45"/>
    </row>
    <row r="46" spans="2:5" ht="14.5">
      <c r="B46"/>
      <c r="C46"/>
      <c r="D46"/>
      <c r="E46"/>
    </row>
    <row r="47" spans="2:5" ht="14.5">
      <c r="B47"/>
      <c r="C47"/>
      <c r="D47"/>
      <c r="E47"/>
    </row>
    <row r="48" spans="2:5" ht="14.5">
      <c r="B48"/>
      <c r="C48"/>
      <c r="D48"/>
      <c r="E48"/>
    </row>
    <row r="49" spans="2:5" ht="14.5">
      <c r="B49"/>
      <c r="C49"/>
      <c r="D49"/>
      <c r="E49"/>
    </row>
    <row r="50" spans="2:5" ht="14.5">
      <c r="B50"/>
      <c r="C50"/>
      <c r="D50"/>
      <c r="E50"/>
    </row>
    <row r="51" spans="2:5" ht="14.5">
      <c r="B51"/>
      <c r="C51"/>
      <c r="D51"/>
      <c r="E51"/>
    </row>
    <row r="52" spans="2:5" ht="14.5">
      <c r="B52"/>
      <c r="C52"/>
      <c r="D52"/>
      <c r="E52"/>
    </row>
    <row r="53" spans="2:5" ht="14.5">
      <c r="B53"/>
      <c r="C53"/>
      <c r="D53"/>
      <c r="E53"/>
    </row>
    <row r="54" spans="2:5" ht="14.5">
      <c r="B54"/>
      <c r="C54"/>
      <c r="D54"/>
      <c r="E54"/>
    </row>
    <row r="55" spans="2:5" ht="14.5">
      <c r="B55"/>
      <c r="C55"/>
      <c r="D55"/>
      <c r="E55"/>
    </row>
    <row r="56" spans="2:5" ht="14.5">
      <c r="B56"/>
      <c r="C56"/>
      <c r="D56"/>
      <c r="E56"/>
    </row>
    <row r="57" spans="2:5" ht="14.5">
      <c r="B57"/>
      <c r="C57"/>
      <c r="D57"/>
      <c r="E57"/>
    </row>
    <row r="58" spans="2:5" ht="14.5">
      <c r="B58"/>
      <c r="C58"/>
      <c r="D58"/>
      <c r="E58"/>
    </row>
    <row r="59" spans="2:5" ht="14.5">
      <c r="B59"/>
      <c r="C59"/>
      <c r="D59"/>
      <c r="E59"/>
    </row>
    <row r="60" spans="2:5" ht="14.5">
      <c r="B60"/>
      <c r="C60"/>
      <c r="D60"/>
      <c r="E60"/>
    </row>
    <row r="61" spans="2:5" ht="14.5">
      <c r="B61"/>
      <c r="C61"/>
      <c r="D61"/>
      <c r="E61"/>
    </row>
    <row r="62" spans="2:5" ht="14.5">
      <c r="B62"/>
      <c r="C62"/>
      <c r="D62"/>
      <c r="E62"/>
    </row>
    <row r="63" spans="2:5" ht="14.5">
      <c r="B63"/>
      <c r="C63"/>
      <c r="D63"/>
      <c r="E63"/>
    </row>
    <row r="64" spans="2:5" ht="14.5">
      <c r="B64"/>
      <c r="C64"/>
      <c r="D64"/>
      <c r="E64"/>
    </row>
    <row r="65" spans="2:5" ht="14.5">
      <c r="B65"/>
      <c r="C65"/>
      <c r="D65"/>
      <c r="E65"/>
    </row>
    <row r="66" spans="2:5" ht="14.5">
      <c r="B66"/>
      <c r="C66"/>
      <c r="D66"/>
      <c r="E66"/>
    </row>
    <row r="67" spans="2:5" ht="14.5">
      <c r="B67"/>
      <c r="C67"/>
      <c r="D67"/>
      <c r="E67"/>
    </row>
    <row r="68" spans="2:5" ht="14.5">
      <c r="B68"/>
      <c r="C68"/>
      <c r="D68"/>
      <c r="E68"/>
    </row>
    <row r="69" spans="2:5" ht="14.5">
      <c r="B69"/>
      <c r="C69"/>
      <c r="D69"/>
      <c r="E69"/>
    </row>
    <row r="70" spans="2:5" ht="14.5">
      <c r="B70"/>
      <c r="C70"/>
      <c r="D70"/>
      <c r="E70"/>
    </row>
    <row r="71" spans="2:5" ht="14.5">
      <c r="B71"/>
      <c r="C71"/>
      <c r="D71"/>
      <c r="E71"/>
    </row>
    <row r="72" spans="2:5" ht="14.5">
      <c r="B72"/>
      <c r="C72"/>
      <c r="D72"/>
      <c r="E72"/>
    </row>
    <row r="73" spans="2:5" ht="14.5">
      <c r="B73"/>
      <c r="C73"/>
      <c r="D73"/>
      <c r="E73"/>
    </row>
    <row r="74" spans="2:5" ht="14.5">
      <c r="B74"/>
      <c r="C74"/>
      <c r="D74"/>
      <c r="E74"/>
    </row>
    <row r="75" spans="2:5" ht="14.5">
      <c r="B75"/>
      <c r="C75"/>
      <c r="D75"/>
      <c r="E75"/>
    </row>
    <row r="76" spans="2:5" ht="14.5">
      <c r="B76"/>
      <c r="C76"/>
      <c r="D76"/>
      <c r="E76"/>
    </row>
    <row r="77" spans="2:5" ht="14.5">
      <c r="B77"/>
      <c r="C77"/>
      <c r="D77"/>
      <c r="E77"/>
    </row>
    <row r="78" spans="2:5" ht="14.5">
      <c r="B78"/>
      <c r="C78"/>
      <c r="D78"/>
      <c r="E78"/>
    </row>
    <row r="79" spans="2:5" ht="14.5">
      <c r="B79"/>
      <c r="C79"/>
      <c r="D79"/>
      <c r="E79"/>
    </row>
    <row r="80" spans="2:5" ht="14.5">
      <c r="B80"/>
      <c r="C80"/>
      <c r="D80"/>
      <c r="E80"/>
    </row>
    <row r="81" spans="2:5" ht="14.5">
      <c r="B81"/>
      <c r="C81"/>
      <c r="D81"/>
      <c r="E81"/>
    </row>
    <row r="82" spans="2:5" ht="14.5">
      <c r="B82"/>
      <c r="C82"/>
      <c r="D82"/>
      <c r="E82"/>
    </row>
    <row r="83" spans="2:5" ht="14.5">
      <c r="B83"/>
      <c r="C83"/>
      <c r="D83"/>
      <c r="E83"/>
    </row>
    <row r="84" spans="2:5" ht="14.5">
      <c r="B84"/>
      <c r="C84"/>
      <c r="D84"/>
      <c r="E84"/>
    </row>
    <row r="85" spans="2:5" ht="14.5">
      <c r="B85"/>
      <c r="C85"/>
      <c r="D85"/>
      <c r="E85"/>
    </row>
    <row r="86" spans="2:5" ht="14.5">
      <c r="B86"/>
      <c r="C86"/>
      <c r="D86"/>
      <c r="E86"/>
    </row>
    <row r="87" spans="2:5" ht="14.5">
      <c r="B87"/>
      <c r="C87"/>
      <c r="D87"/>
      <c r="E87"/>
    </row>
    <row r="88" spans="2:5" ht="14.5">
      <c r="B88"/>
      <c r="C88"/>
      <c r="D88"/>
      <c r="E88"/>
    </row>
    <row r="89" spans="2:5" ht="14.5">
      <c r="B89"/>
      <c r="C89"/>
      <c r="D89"/>
      <c r="E89"/>
    </row>
    <row r="90" spans="2:5" ht="14.5">
      <c r="B90"/>
      <c r="C90"/>
      <c r="D90"/>
      <c r="E90"/>
    </row>
    <row r="91" spans="2:5" ht="14.5">
      <c r="B91"/>
      <c r="C91"/>
      <c r="D91"/>
      <c r="E91"/>
    </row>
    <row r="92" spans="2:5" ht="14.5">
      <c r="B92"/>
      <c r="C92"/>
      <c r="D92"/>
      <c r="E92"/>
    </row>
    <row r="93" spans="2:5" ht="14.5">
      <c r="B93"/>
      <c r="C93"/>
      <c r="D93"/>
      <c r="E93"/>
    </row>
    <row r="94" spans="2:5" ht="14.5">
      <c r="B94"/>
      <c r="C94"/>
      <c r="D94"/>
      <c r="E94"/>
    </row>
    <row r="95" spans="2:5" ht="14.5">
      <c r="B95"/>
      <c r="C95"/>
      <c r="D95"/>
      <c r="E95"/>
    </row>
    <row r="96" spans="2:5" ht="14.5">
      <c r="B96"/>
      <c r="C96"/>
      <c r="D96"/>
      <c r="E96"/>
    </row>
    <row r="97" spans="2:5" ht="14.5">
      <c r="B97"/>
      <c r="C97"/>
      <c r="D97"/>
      <c r="E97"/>
    </row>
  </sheetData>
  <mergeCells count="1">
    <mergeCell ref="B3:T3"/>
  </mergeCells>
  <pageMargins left="0.7" right="0.7" top="0.75" bottom="0.75" header="0.3" footer="0.3"/>
  <pageSetup paperSize="9" orientation="portrait" r:id="rId2"/>
  <headerFooter>
    <oddFooter>&amp;CCopyright © 2013 Everest Global, Inc.
EGR-2013-2-D-0892</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B1:S120"/>
  <sheetViews>
    <sheetView showGridLines="0" zoomScale="80" zoomScaleNormal="80" workbookViewId="0">
      <selection activeCell="B3" sqref="B3:S3"/>
    </sheetView>
  </sheetViews>
  <sheetFormatPr defaultColWidth="9.08984375" defaultRowHeight="12.5"/>
  <cols>
    <col min="1" max="1" width="3.6328125" style="10" customWidth="1"/>
    <col min="2" max="5" width="15.453125" style="10" customWidth="1"/>
    <col min="6" max="6" width="32.1796875" style="10" customWidth="1"/>
    <col min="7" max="8" width="22.1796875" style="10" customWidth="1"/>
    <col min="9" max="10" width="12.6328125" style="10" customWidth="1"/>
    <col min="11" max="16384" width="9.08984375" style="10"/>
  </cols>
  <sheetData>
    <row r="1" spans="2:19" ht="14.15" customHeight="1"/>
    <row r="2" spans="2:19" ht="14.15" customHeight="1"/>
    <row r="3" spans="2:19" ht="30" customHeight="1">
      <c r="B3" s="553" t="s">
        <v>1058</v>
      </c>
      <c r="C3" s="553"/>
      <c r="D3" s="553"/>
      <c r="E3" s="553"/>
      <c r="F3" s="553"/>
      <c r="G3" s="553"/>
      <c r="H3" s="553"/>
      <c r="I3" s="553"/>
      <c r="J3" s="553"/>
      <c r="K3" s="553"/>
      <c r="L3" s="553"/>
      <c r="M3" s="553"/>
      <c r="N3" s="553"/>
      <c r="O3" s="553"/>
      <c r="P3" s="553"/>
      <c r="Q3" s="553"/>
      <c r="R3" s="553"/>
      <c r="S3" s="553"/>
    </row>
    <row r="4" spans="2:19" ht="14.15" customHeight="1"/>
    <row r="5" spans="2:19" ht="12.75" customHeight="1">
      <c r="B5" s="11" t="s">
        <v>311</v>
      </c>
    </row>
    <row r="6" spans="2:19" ht="12.75" customHeight="1">
      <c r="B6" s="10" t="s">
        <v>396</v>
      </c>
    </row>
    <row r="28" spans="2:10" ht="13">
      <c r="B28" s="11" t="s">
        <v>309</v>
      </c>
      <c r="F28" s="11" t="s">
        <v>309</v>
      </c>
      <c r="G28" s="11" t="s">
        <v>310</v>
      </c>
      <c r="H28" s="11"/>
      <c r="I28" s="11"/>
    </row>
    <row r="29" spans="2:10">
      <c r="B29" s="10" t="s">
        <v>427</v>
      </c>
      <c r="F29" s="10" t="s">
        <v>435</v>
      </c>
      <c r="G29" s="10" t="s">
        <v>382</v>
      </c>
    </row>
    <row r="30" spans="2:10" s="14" customFormat="1" ht="38">
      <c r="B30" s="421" t="s">
        <v>21</v>
      </c>
      <c r="C30" s="421" t="s">
        <v>0</v>
      </c>
      <c r="D30" s="421" t="s">
        <v>1</v>
      </c>
      <c r="E30" s="421" t="s">
        <v>2</v>
      </c>
      <c r="F30" s="430" t="s">
        <v>466</v>
      </c>
      <c r="G30" s="422" t="s">
        <v>383</v>
      </c>
      <c r="H30" s="422" t="s">
        <v>384</v>
      </c>
      <c r="I30" s="17"/>
      <c r="J30" s="17"/>
    </row>
    <row r="31" spans="2:10" ht="14">
      <c r="B31" s="428" t="s">
        <v>319</v>
      </c>
      <c r="C31" s="428" t="s">
        <v>378</v>
      </c>
      <c r="D31" s="428" t="s">
        <v>18</v>
      </c>
      <c r="E31" s="428" t="s">
        <v>425</v>
      </c>
      <c r="F31" s="424">
        <v>14126.756219617644</v>
      </c>
      <c r="G31" s="440">
        <v>14353.323660349188</v>
      </c>
      <c r="H31" s="440">
        <v>13347.779573511158</v>
      </c>
      <c r="I31" s="17"/>
      <c r="J31" s="17"/>
    </row>
    <row r="32" spans="2:10" ht="14">
      <c r="B32" s="425"/>
      <c r="C32" s="425"/>
      <c r="D32" s="425"/>
      <c r="E32" s="428" t="s">
        <v>399</v>
      </c>
      <c r="F32" s="424">
        <v>12715.14721868684</v>
      </c>
      <c r="G32" s="440">
        <v>12910.457567456229</v>
      </c>
      <c r="H32" s="440">
        <v>12005.995676083185</v>
      </c>
      <c r="I32" s="17"/>
      <c r="J32" s="17"/>
    </row>
    <row r="33" spans="2:10" ht="14">
      <c r="B33" s="425"/>
      <c r="C33" s="425"/>
      <c r="D33" s="425"/>
      <c r="E33" s="428" t="s">
        <v>401</v>
      </c>
      <c r="F33" s="424">
        <v>15011.4389868413</v>
      </c>
      <c r="G33" s="440">
        <v>15240.784582109556</v>
      </c>
      <c r="H33" s="440">
        <v>14173.068060280659</v>
      </c>
      <c r="I33" s="17"/>
      <c r="J33" s="17"/>
    </row>
    <row r="34" spans="2:10" ht="14">
      <c r="B34" s="425"/>
      <c r="C34" s="425"/>
      <c r="D34" s="425"/>
      <c r="E34" s="428" t="s">
        <v>398</v>
      </c>
      <c r="F34" s="424">
        <v>13005.253562159889</v>
      </c>
      <c r="G34" s="440">
        <v>13202.55480882857</v>
      </c>
      <c r="H34" s="440">
        <v>12277.629597544817</v>
      </c>
      <c r="I34" s="17"/>
      <c r="J34" s="17"/>
    </row>
    <row r="35" spans="2:10" ht="14">
      <c r="B35" s="425"/>
      <c r="C35" s="425"/>
      <c r="D35" s="425"/>
      <c r="E35" s="428" t="s">
        <v>397</v>
      </c>
      <c r="F35" s="424">
        <v>13022.283997398179</v>
      </c>
      <c r="G35" s="440">
        <v>13217.050050276697</v>
      </c>
      <c r="H35" s="440">
        <v>12291.109352637983</v>
      </c>
      <c r="I35" s="17"/>
      <c r="J35" s="17"/>
    </row>
    <row r="36" spans="2:10" ht="14">
      <c r="B36" s="425"/>
      <c r="C36" s="425"/>
      <c r="D36" s="428" t="s">
        <v>19</v>
      </c>
      <c r="E36" s="428" t="s">
        <v>377</v>
      </c>
      <c r="F36" s="424">
        <v>21032.374687345658</v>
      </c>
      <c r="G36" s="440">
        <v>21345.619901159142</v>
      </c>
      <c r="H36" s="440">
        <v>19799.760989399954</v>
      </c>
      <c r="I36" s="17"/>
      <c r="J36" s="17"/>
    </row>
    <row r="37" spans="2:10" ht="14">
      <c r="B37" s="425"/>
      <c r="C37" s="428" t="s">
        <v>364</v>
      </c>
      <c r="D37" s="428" t="s">
        <v>393</v>
      </c>
      <c r="E37" s="428" t="s">
        <v>400</v>
      </c>
      <c r="F37" s="424">
        <v>31935.950061834832</v>
      </c>
      <c r="G37" s="440">
        <v>32190.76813233022</v>
      </c>
      <c r="H37" s="440">
        <v>28911.424431110132</v>
      </c>
      <c r="I37" s="17"/>
      <c r="J37" s="17"/>
    </row>
    <row r="38" spans="2:10" ht="14">
      <c r="B38" s="428" t="s">
        <v>10</v>
      </c>
      <c r="C38" s="428" t="s">
        <v>378</v>
      </c>
      <c r="D38" s="428" t="s">
        <v>18</v>
      </c>
      <c r="E38" s="428" t="s">
        <v>425</v>
      </c>
      <c r="F38" s="424">
        <v>10912.82891543424</v>
      </c>
      <c r="G38" s="440">
        <v>11077.185397218364</v>
      </c>
      <c r="H38" s="440">
        <v>10301.156197392564</v>
      </c>
      <c r="I38" s="17"/>
      <c r="J38" s="17"/>
    </row>
    <row r="39" spans="2:10" ht="14">
      <c r="B39" s="425"/>
      <c r="C39" s="425"/>
      <c r="D39" s="425"/>
      <c r="E39" s="428" t="s">
        <v>399</v>
      </c>
      <c r="F39" s="424">
        <v>9779.0859363216659</v>
      </c>
      <c r="G39" s="440">
        <v>9920.1691217970038</v>
      </c>
      <c r="H39" s="440">
        <v>9225.1964703816084</v>
      </c>
      <c r="I39" s="17"/>
      <c r="J39" s="17"/>
    </row>
    <row r="40" spans="2:10" ht="14">
      <c r="B40" s="425"/>
      <c r="C40" s="425"/>
      <c r="D40" s="425"/>
      <c r="E40" s="428" t="s">
        <v>401</v>
      </c>
      <c r="F40" s="424">
        <v>11648.93657756617</v>
      </c>
      <c r="G40" s="440">
        <v>11815.795979435834</v>
      </c>
      <c r="H40" s="440">
        <v>10988.022283282924</v>
      </c>
      <c r="I40" s="17"/>
      <c r="J40" s="17"/>
    </row>
    <row r="41" spans="2:10" ht="14">
      <c r="B41" s="425"/>
      <c r="C41" s="425"/>
      <c r="D41" s="425"/>
      <c r="E41" s="428" t="s">
        <v>398</v>
      </c>
      <c r="F41" s="424">
        <v>10059.291409135189</v>
      </c>
      <c r="G41" s="440">
        <v>10202.235566807665</v>
      </c>
      <c r="H41" s="440">
        <v>9487.5023182938148</v>
      </c>
      <c r="I41" s="17"/>
      <c r="J41" s="17"/>
    </row>
    <row r="42" spans="2:10" ht="14">
      <c r="B42" s="425"/>
      <c r="C42" s="425"/>
      <c r="D42" s="425"/>
      <c r="E42" s="428" t="s">
        <v>397</v>
      </c>
      <c r="F42" s="424">
        <v>10052.059789152316</v>
      </c>
      <c r="G42" s="440">
        <v>10192.604306945226</v>
      </c>
      <c r="H42" s="440">
        <v>9478.5457911018457</v>
      </c>
      <c r="I42" s="17"/>
      <c r="J42" s="17"/>
    </row>
    <row r="43" spans="2:10" ht="14">
      <c r="B43" s="425"/>
      <c r="C43" s="425"/>
      <c r="D43" s="428" t="s">
        <v>19</v>
      </c>
      <c r="E43" s="428" t="s">
        <v>377</v>
      </c>
      <c r="F43" s="424">
        <v>15285.819474944134</v>
      </c>
      <c r="G43" s="440">
        <v>15530.95118897714</v>
      </c>
      <c r="H43" s="440">
        <v>14406.193069290322</v>
      </c>
      <c r="I43" s="17"/>
      <c r="J43" s="17"/>
    </row>
    <row r="44" spans="2:10" ht="14">
      <c r="B44" s="425"/>
      <c r="C44" s="428" t="s">
        <v>364</v>
      </c>
      <c r="D44" s="428" t="s">
        <v>393</v>
      </c>
      <c r="E44" s="428" t="s">
        <v>400</v>
      </c>
      <c r="F44" s="424">
        <v>24631.23244754296</v>
      </c>
      <c r="G44" s="440">
        <v>24823.012193918574</v>
      </c>
      <c r="H44" s="440">
        <v>22294.237846291857</v>
      </c>
      <c r="I44" s="17"/>
      <c r="J44" s="17"/>
    </row>
    <row r="45" spans="2:10" ht="14">
      <c r="B45" s="428" t="s">
        <v>233</v>
      </c>
      <c r="C45" s="428" t="s">
        <v>378</v>
      </c>
      <c r="D45" s="428" t="s">
        <v>18</v>
      </c>
      <c r="E45" s="428" t="s">
        <v>425</v>
      </c>
      <c r="F45" s="424">
        <v>18219.714700773377</v>
      </c>
      <c r="G45" s="440">
        <v>18593.260965407037</v>
      </c>
      <c r="H45" s="440">
        <v>17290.681572562316</v>
      </c>
      <c r="I45" s="17"/>
      <c r="J45" s="17"/>
    </row>
    <row r="46" spans="2:10" ht="14">
      <c r="B46" s="425"/>
      <c r="C46" s="425"/>
      <c r="D46" s="425"/>
      <c r="E46" s="428" t="s">
        <v>399</v>
      </c>
      <c r="F46" s="424">
        <v>16846.180686361746</v>
      </c>
      <c r="G46" s="440">
        <v>17181.675569150044</v>
      </c>
      <c r="H46" s="440">
        <v>15977.986954626882</v>
      </c>
      <c r="I46" s="17"/>
      <c r="J46" s="17"/>
    </row>
    <row r="47" spans="2:10">
      <c r="B47" s="425"/>
      <c r="C47" s="425"/>
      <c r="D47" s="425"/>
      <c r="E47" s="428" t="s">
        <v>401</v>
      </c>
      <c r="F47" s="424">
        <v>18757.320105247833</v>
      </c>
      <c r="G47" s="440">
        <v>19087.975327855824</v>
      </c>
      <c r="H47" s="440">
        <v>17750.737962153678</v>
      </c>
    </row>
    <row r="48" spans="2:10">
      <c r="B48" s="425"/>
      <c r="C48" s="425"/>
      <c r="D48" s="425"/>
      <c r="E48" s="428" t="s">
        <v>398</v>
      </c>
      <c r="F48" s="424">
        <v>17193.899723443701</v>
      </c>
      <c r="G48" s="440">
        <v>17533.228201178892</v>
      </c>
      <c r="H48" s="440">
        <v>16304.911028231627</v>
      </c>
    </row>
    <row r="49" spans="2:8">
      <c r="B49" s="425"/>
      <c r="C49" s="425"/>
      <c r="D49" s="425"/>
      <c r="E49" s="428" t="s">
        <v>397</v>
      </c>
      <c r="F49" s="424">
        <v>16921.434683102238</v>
      </c>
      <c r="G49" s="440">
        <v>17233.228776142874</v>
      </c>
      <c r="H49" s="440">
        <v>16025.928522693712</v>
      </c>
    </row>
    <row r="50" spans="2:8">
      <c r="B50" s="425"/>
      <c r="C50" s="425"/>
      <c r="D50" s="428" t="s">
        <v>19</v>
      </c>
      <c r="E50" s="428" t="s">
        <v>377</v>
      </c>
      <c r="F50" s="424">
        <v>23715.726013460404</v>
      </c>
      <c r="G50" s="440">
        <v>24102.783992696513</v>
      </c>
      <c r="H50" s="440">
        <v>22357.25007961052</v>
      </c>
    </row>
    <row r="51" spans="2:8">
      <c r="B51" s="425"/>
      <c r="C51" s="428" t="s">
        <v>364</v>
      </c>
      <c r="D51" s="428" t="s">
        <v>393</v>
      </c>
      <c r="E51" s="428" t="s">
        <v>400</v>
      </c>
      <c r="F51" s="424">
        <v>40672.155909145979</v>
      </c>
      <c r="G51" s="440">
        <v>41068.4803724378</v>
      </c>
      <c r="H51" s="440">
        <v>36884.744778605433</v>
      </c>
    </row>
    <row r="52" spans="2:8">
      <c r="B52" s="428" t="s">
        <v>321</v>
      </c>
      <c r="C52" s="428" t="s">
        <v>378</v>
      </c>
      <c r="D52" s="428" t="s">
        <v>18</v>
      </c>
      <c r="E52" s="428" t="s">
        <v>425</v>
      </c>
      <c r="F52" s="424">
        <v>19981.252014207563</v>
      </c>
      <c r="G52" s="440">
        <v>20363.750803661304</v>
      </c>
      <c r="H52" s="440">
        <v>18937.137031756251</v>
      </c>
    </row>
    <row r="53" spans="2:8">
      <c r="B53" s="425"/>
      <c r="C53" s="425"/>
      <c r="D53" s="425"/>
      <c r="E53" s="428" t="s">
        <v>399</v>
      </c>
      <c r="F53" s="424">
        <v>18385.729857395472</v>
      </c>
      <c r="G53" s="440">
        <v>18743.463305141686</v>
      </c>
      <c r="H53" s="440">
        <v>17430.361257187706</v>
      </c>
    </row>
    <row r="54" spans="2:8">
      <c r="B54" s="425"/>
      <c r="C54" s="425"/>
      <c r="D54" s="425"/>
      <c r="E54" s="428" t="s">
        <v>401</v>
      </c>
      <c r="F54" s="424">
        <v>20947.011375388243</v>
      </c>
      <c r="G54" s="440">
        <v>21353.791792744527</v>
      </c>
      <c r="H54" s="440">
        <v>19857.819182018746</v>
      </c>
    </row>
    <row r="55" spans="2:8">
      <c r="B55" s="425"/>
      <c r="C55" s="425"/>
      <c r="D55" s="425"/>
      <c r="E55" s="428" t="s">
        <v>398</v>
      </c>
      <c r="F55" s="424">
        <v>18625.407670692544</v>
      </c>
      <c r="G55" s="440">
        <v>18984.035966532054</v>
      </c>
      <c r="H55" s="440">
        <v>17654.080232084249</v>
      </c>
    </row>
    <row r="56" spans="2:8">
      <c r="B56" s="425"/>
      <c r="C56" s="425"/>
      <c r="D56" s="425"/>
      <c r="E56" s="428" t="s">
        <v>397</v>
      </c>
      <c r="F56" s="424">
        <v>18872.616910641165</v>
      </c>
      <c r="G56" s="440">
        <v>19253.153670508953</v>
      </c>
      <c r="H56" s="440">
        <v>17904.344482860968</v>
      </c>
    </row>
    <row r="57" spans="2:8">
      <c r="B57" s="425"/>
      <c r="C57" s="425"/>
      <c r="D57" s="428" t="s">
        <v>19</v>
      </c>
      <c r="E57" s="428" t="s">
        <v>377</v>
      </c>
      <c r="F57" s="424">
        <v>28476.416282248374</v>
      </c>
      <c r="G57" s="440">
        <v>28978.054652030616</v>
      </c>
      <c r="H57" s="440">
        <v>26879.451555155752</v>
      </c>
    </row>
    <row r="58" spans="2:8">
      <c r="B58" s="425"/>
      <c r="C58" s="428" t="s">
        <v>364</v>
      </c>
      <c r="D58" s="428" t="s">
        <v>393</v>
      </c>
      <c r="E58" s="428" t="s">
        <v>400</v>
      </c>
      <c r="F58" s="424">
        <v>39985.607676056527</v>
      </c>
      <c r="G58" s="440">
        <v>40363.204426317789</v>
      </c>
      <c r="H58" s="440">
        <v>36251.316830085947</v>
      </c>
    </row>
    <row r="59" spans="2:8" ht="14.5">
      <c r="B59"/>
      <c r="C59"/>
      <c r="D59"/>
      <c r="E59"/>
      <c r="F59"/>
      <c r="G59"/>
      <c r="H59"/>
    </row>
    <row r="60" spans="2:8" ht="14.5">
      <c r="B60"/>
      <c r="C60"/>
      <c r="D60"/>
      <c r="E60"/>
      <c r="F60"/>
      <c r="G60"/>
      <c r="H60"/>
    </row>
    <row r="61" spans="2:8" ht="14.5">
      <c r="B61"/>
      <c r="C61"/>
      <c r="D61"/>
      <c r="E61"/>
      <c r="F61"/>
      <c r="G61"/>
      <c r="H61"/>
    </row>
    <row r="62" spans="2:8" ht="14.5">
      <c r="B62"/>
      <c r="C62"/>
      <c r="D62"/>
      <c r="E62"/>
      <c r="F62"/>
      <c r="G62"/>
      <c r="H62"/>
    </row>
    <row r="63" spans="2:8" ht="14.5">
      <c r="B63"/>
      <c r="C63"/>
      <c r="D63"/>
      <c r="E63"/>
      <c r="F63"/>
      <c r="G63"/>
      <c r="H63"/>
    </row>
    <row r="64" spans="2:8" ht="14.5">
      <c r="B64"/>
      <c r="C64"/>
      <c r="D64"/>
      <c r="E64"/>
      <c r="F64"/>
      <c r="G64"/>
      <c r="H64"/>
    </row>
    <row r="65" spans="2:8" ht="14.5">
      <c r="B65"/>
      <c r="C65"/>
      <c r="D65"/>
      <c r="E65"/>
      <c r="F65"/>
      <c r="G65"/>
      <c r="H65"/>
    </row>
    <row r="66" spans="2:8" ht="14.5">
      <c r="B66"/>
      <c r="C66"/>
      <c r="D66"/>
      <c r="E66"/>
      <c r="F66"/>
      <c r="G66"/>
      <c r="H66"/>
    </row>
    <row r="67" spans="2:8" ht="14.5">
      <c r="B67"/>
      <c r="C67"/>
      <c r="D67"/>
      <c r="E67"/>
      <c r="F67"/>
      <c r="G67"/>
      <c r="H67"/>
    </row>
    <row r="68" spans="2:8" ht="14.5">
      <c r="B68"/>
      <c r="C68"/>
      <c r="D68"/>
      <c r="E68"/>
      <c r="F68"/>
      <c r="G68"/>
      <c r="H68"/>
    </row>
    <row r="69" spans="2:8" ht="14.5">
      <c r="B69"/>
      <c r="C69"/>
      <c r="D69"/>
      <c r="E69"/>
      <c r="F69"/>
      <c r="G69"/>
      <c r="H69"/>
    </row>
    <row r="70" spans="2:8" ht="14.5">
      <c r="B70"/>
      <c r="C70"/>
      <c r="D70"/>
      <c r="E70"/>
      <c r="F70"/>
      <c r="G70"/>
      <c r="H70"/>
    </row>
    <row r="71" spans="2:8" ht="14.5">
      <c r="B71"/>
      <c r="C71"/>
      <c r="D71"/>
      <c r="E71"/>
      <c r="F71"/>
      <c r="G71"/>
      <c r="H71"/>
    </row>
    <row r="72" spans="2:8" ht="14.5">
      <c r="B72"/>
      <c r="C72"/>
      <c r="D72"/>
      <c r="E72"/>
      <c r="F72"/>
      <c r="G72"/>
      <c r="H72"/>
    </row>
    <row r="73" spans="2:8" ht="14.5">
      <c r="B73"/>
      <c r="C73"/>
      <c r="D73"/>
      <c r="E73"/>
      <c r="F73"/>
      <c r="G73"/>
      <c r="H73"/>
    </row>
    <row r="74" spans="2:8" ht="14.5">
      <c r="B74"/>
      <c r="C74"/>
      <c r="D74"/>
      <c r="E74"/>
      <c r="F74"/>
      <c r="G74"/>
      <c r="H74"/>
    </row>
    <row r="75" spans="2:8" ht="14.5">
      <c r="B75"/>
      <c r="C75"/>
      <c r="D75"/>
      <c r="E75"/>
      <c r="F75"/>
      <c r="G75"/>
      <c r="H75"/>
    </row>
    <row r="76" spans="2:8" ht="14.5">
      <c r="B76"/>
      <c r="C76"/>
      <c r="D76"/>
      <c r="E76"/>
      <c r="F76"/>
      <c r="G76"/>
      <c r="H76"/>
    </row>
    <row r="77" spans="2:8" ht="14.5">
      <c r="B77"/>
      <c r="C77"/>
      <c r="D77"/>
      <c r="E77"/>
      <c r="F77"/>
      <c r="G77"/>
      <c r="H77"/>
    </row>
    <row r="78" spans="2:8" ht="14.5">
      <c r="B78"/>
      <c r="C78"/>
      <c r="D78"/>
      <c r="E78"/>
      <c r="F78"/>
      <c r="G78"/>
      <c r="H78"/>
    </row>
    <row r="79" spans="2:8" ht="14.5">
      <c r="B79"/>
      <c r="C79"/>
      <c r="D79"/>
      <c r="E79"/>
      <c r="F79"/>
      <c r="G79"/>
      <c r="H79"/>
    </row>
    <row r="80" spans="2:8" ht="14.5">
      <c r="B80"/>
      <c r="C80"/>
      <c r="D80"/>
      <c r="E80"/>
      <c r="F80"/>
      <c r="G80"/>
      <c r="H80"/>
    </row>
    <row r="81" spans="2:8" ht="14.5">
      <c r="B81"/>
      <c r="C81"/>
      <c r="D81"/>
      <c r="E81"/>
      <c r="F81"/>
      <c r="G81"/>
      <c r="H81"/>
    </row>
    <row r="82" spans="2:8" ht="14.5">
      <c r="B82"/>
      <c r="C82"/>
      <c r="D82"/>
      <c r="E82"/>
      <c r="F82"/>
      <c r="G82"/>
      <c r="H82"/>
    </row>
    <row r="83" spans="2:8" ht="14.5">
      <c r="B83"/>
      <c r="C83"/>
      <c r="D83"/>
      <c r="E83"/>
      <c r="F83"/>
      <c r="G83"/>
      <c r="H83"/>
    </row>
    <row r="84" spans="2:8" ht="14.5">
      <c r="B84"/>
      <c r="C84"/>
      <c r="D84"/>
      <c r="E84"/>
      <c r="F84"/>
      <c r="G84"/>
      <c r="H84"/>
    </row>
    <row r="85" spans="2:8" ht="14.5">
      <c r="B85"/>
      <c r="C85"/>
      <c r="D85"/>
      <c r="E85"/>
      <c r="F85"/>
      <c r="G85"/>
      <c r="H85"/>
    </row>
    <row r="86" spans="2:8" ht="14.5">
      <c r="B86"/>
      <c r="C86"/>
      <c r="D86"/>
      <c r="E86"/>
      <c r="F86"/>
      <c r="G86"/>
      <c r="H86"/>
    </row>
    <row r="87" spans="2:8" ht="14.5">
      <c r="B87"/>
      <c r="C87"/>
      <c r="D87"/>
      <c r="E87"/>
      <c r="F87"/>
      <c r="G87"/>
      <c r="H87"/>
    </row>
    <row r="88" spans="2:8" ht="14.5">
      <c r="B88"/>
      <c r="C88"/>
      <c r="D88"/>
      <c r="E88"/>
      <c r="F88"/>
      <c r="G88"/>
      <c r="H88"/>
    </row>
    <row r="89" spans="2:8" ht="14.5">
      <c r="B89"/>
      <c r="C89"/>
      <c r="D89"/>
      <c r="E89"/>
      <c r="F89"/>
      <c r="G89"/>
      <c r="H89"/>
    </row>
    <row r="90" spans="2:8" ht="14.5">
      <c r="B90"/>
      <c r="C90"/>
      <c r="D90"/>
      <c r="E90"/>
      <c r="F90"/>
      <c r="G90"/>
      <c r="H90"/>
    </row>
    <row r="91" spans="2:8" ht="14.5">
      <c r="B91"/>
      <c r="C91"/>
      <c r="D91"/>
      <c r="E91"/>
      <c r="F91"/>
      <c r="G91"/>
      <c r="H91"/>
    </row>
    <row r="92" spans="2:8" ht="14.5">
      <c r="B92"/>
      <c r="C92"/>
      <c r="D92"/>
      <c r="E92"/>
      <c r="F92"/>
      <c r="G92"/>
      <c r="H92"/>
    </row>
    <row r="93" spans="2:8" ht="14.5">
      <c r="B93"/>
      <c r="C93"/>
      <c r="D93"/>
      <c r="E93"/>
      <c r="F93"/>
      <c r="G93"/>
      <c r="H93"/>
    </row>
    <row r="94" spans="2:8" ht="14.5">
      <c r="B94"/>
      <c r="C94"/>
      <c r="D94"/>
      <c r="E94"/>
      <c r="F94"/>
      <c r="G94"/>
      <c r="H94"/>
    </row>
    <row r="95" spans="2:8" ht="14.5">
      <c r="B95"/>
      <c r="C95"/>
      <c r="D95"/>
      <c r="E95"/>
      <c r="F95"/>
      <c r="G95"/>
      <c r="H95"/>
    </row>
    <row r="96" spans="2:8" ht="14.5">
      <c r="B96"/>
      <c r="C96"/>
      <c r="D96"/>
      <c r="E96"/>
      <c r="F96"/>
      <c r="G96"/>
      <c r="H96"/>
    </row>
    <row r="97" spans="2:8" ht="14.5">
      <c r="B97"/>
      <c r="C97"/>
      <c r="D97"/>
      <c r="E97"/>
      <c r="F97"/>
      <c r="G97"/>
      <c r="H97"/>
    </row>
    <row r="98" spans="2:8" ht="14.5">
      <c r="B98"/>
      <c r="C98"/>
      <c r="D98"/>
      <c r="E98"/>
      <c r="F98"/>
      <c r="G98"/>
      <c r="H98"/>
    </row>
    <row r="99" spans="2:8" ht="14.5">
      <c r="B99"/>
      <c r="C99"/>
      <c r="D99"/>
      <c r="E99"/>
      <c r="F99"/>
      <c r="G99"/>
      <c r="H99"/>
    </row>
    <row r="100" spans="2:8" ht="14.5">
      <c r="B100"/>
      <c r="C100"/>
      <c r="D100"/>
      <c r="E100"/>
      <c r="F100"/>
      <c r="G100"/>
      <c r="H100"/>
    </row>
    <row r="101" spans="2:8" ht="14.5">
      <c r="B101"/>
      <c r="C101"/>
      <c r="D101"/>
      <c r="E101"/>
      <c r="F101"/>
      <c r="G101"/>
      <c r="H101"/>
    </row>
    <row r="102" spans="2:8" ht="14.5">
      <c r="B102"/>
      <c r="C102"/>
      <c r="D102"/>
      <c r="E102"/>
      <c r="F102"/>
      <c r="G102"/>
      <c r="H102"/>
    </row>
    <row r="103" spans="2:8" ht="14.5">
      <c r="B103"/>
      <c r="C103"/>
      <c r="D103"/>
      <c r="E103"/>
      <c r="F103"/>
      <c r="G103"/>
      <c r="H103"/>
    </row>
    <row r="104" spans="2:8" ht="14.5">
      <c r="B104"/>
      <c r="C104"/>
      <c r="D104"/>
      <c r="E104"/>
      <c r="F104"/>
      <c r="G104"/>
      <c r="H104"/>
    </row>
    <row r="105" spans="2:8" ht="14.5">
      <c r="B105"/>
      <c r="C105"/>
      <c r="D105"/>
      <c r="E105"/>
      <c r="F105"/>
      <c r="G105"/>
      <c r="H105"/>
    </row>
    <row r="106" spans="2:8" ht="14.5">
      <c r="B106"/>
      <c r="C106"/>
      <c r="D106"/>
      <c r="E106"/>
      <c r="F106"/>
      <c r="G106"/>
      <c r="H106"/>
    </row>
    <row r="107" spans="2:8" ht="14.5">
      <c r="B107"/>
      <c r="C107"/>
      <c r="D107"/>
      <c r="E107"/>
      <c r="F107"/>
      <c r="G107"/>
      <c r="H107"/>
    </row>
    <row r="108" spans="2:8" ht="14.5">
      <c r="B108"/>
      <c r="C108"/>
      <c r="D108"/>
      <c r="E108"/>
      <c r="F108"/>
      <c r="G108"/>
      <c r="H108"/>
    </row>
    <row r="109" spans="2:8" ht="14.5">
      <c r="B109"/>
      <c r="C109"/>
      <c r="D109"/>
      <c r="E109"/>
      <c r="F109"/>
      <c r="G109"/>
      <c r="H109"/>
    </row>
    <row r="110" spans="2:8" ht="14.5">
      <c r="B110"/>
      <c r="C110"/>
      <c r="D110"/>
      <c r="E110"/>
      <c r="F110"/>
      <c r="G110"/>
      <c r="H110"/>
    </row>
    <row r="111" spans="2:8" ht="14.5">
      <c r="B111"/>
      <c r="C111"/>
      <c r="D111"/>
      <c r="E111"/>
      <c r="F111"/>
      <c r="G111"/>
      <c r="H111"/>
    </row>
    <row r="112" spans="2:8" ht="14.5">
      <c r="B112"/>
      <c r="C112"/>
      <c r="D112"/>
      <c r="E112"/>
      <c r="F112"/>
      <c r="G112"/>
      <c r="H112"/>
    </row>
    <row r="113" spans="2:8" ht="14.5">
      <c r="B113"/>
      <c r="C113"/>
      <c r="D113"/>
      <c r="E113"/>
      <c r="F113"/>
      <c r="G113"/>
      <c r="H113"/>
    </row>
    <row r="114" spans="2:8" ht="14.5">
      <c r="B114"/>
      <c r="C114"/>
      <c r="D114"/>
      <c r="E114"/>
      <c r="F114"/>
      <c r="G114"/>
      <c r="H114"/>
    </row>
    <row r="115" spans="2:8" ht="14.5">
      <c r="B115"/>
      <c r="C115"/>
      <c r="D115"/>
      <c r="E115"/>
      <c r="F115"/>
      <c r="G115"/>
      <c r="H115"/>
    </row>
    <row r="116" spans="2:8" ht="14.5">
      <c r="B116"/>
      <c r="C116"/>
      <c r="D116"/>
      <c r="E116"/>
      <c r="F116"/>
      <c r="G116"/>
      <c r="H116"/>
    </row>
    <row r="117" spans="2:8" ht="14.5">
      <c r="B117"/>
      <c r="C117"/>
      <c r="D117"/>
      <c r="E117"/>
      <c r="F117"/>
      <c r="G117"/>
      <c r="H117"/>
    </row>
    <row r="118" spans="2:8" ht="14.5">
      <c r="B118"/>
      <c r="C118"/>
      <c r="D118"/>
      <c r="E118"/>
      <c r="F118"/>
      <c r="G118"/>
      <c r="H118"/>
    </row>
    <row r="119" spans="2:8" ht="14.5">
      <c r="B119"/>
      <c r="C119"/>
      <c r="D119"/>
      <c r="E119"/>
      <c r="F119"/>
      <c r="G119"/>
      <c r="H119"/>
    </row>
    <row r="120" spans="2:8" ht="14.5">
      <c r="B120"/>
      <c r="C120"/>
      <c r="D120"/>
      <c r="E120"/>
      <c r="F120"/>
      <c r="G120"/>
      <c r="H120"/>
    </row>
  </sheetData>
  <mergeCells count="1">
    <mergeCell ref="B3:S3"/>
  </mergeCells>
  <pageMargins left="0.7" right="0.7" top="0.75" bottom="0.75" header="0.3" footer="0.3"/>
  <pageSetup paperSize="9" orientation="portrait" r:id="rId2"/>
  <headerFooter>
    <oddFooter>&amp;CCopyright © 2013 Everest Global, Inc.
EGR-2013-2-D-0892</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52B964"/>
  </sheetPr>
  <dimension ref="B1:P132"/>
  <sheetViews>
    <sheetView showGridLines="0" zoomScale="80" zoomScaleNormal="80" workbookViewId="0">
      <pane xSplit="5" ySplit="7" topLeftCell="F8" activePane="bottomRight" state="frozen"/>
      <selection activeCell="C6" sqref="C6"/>
      <selection pane="topRight" activeCell="C6" sqref="C6"/>
      <selection pane="bottomLeft" activeCell="C6" sqref="C6"/>
      <selection pane="bottomRight" activeCell="B3" sqref="B3:P3"/>
    </sheetView>
  </sheetViews>
  <sheetFormatPr defaultColWidth="9.08984375" defaultRowHeight="12.5"/>
  <cols>
    <col min="1" max="1" width="3.6328125" style="10" customWidth="1"/>
    <col min="2" max="5" width="14.6328125" style="10" customWidth="1"/>
    <col min="6" max="6" width="27.6328125" style="10" customWidth="1"/>
    <col min="7" max="7" width="19" style="10" customWidth="1"/>
    <col min="8" max="10" width="18.6328125" style="10" customWidth="1"/>
    <col min="11" max="16384" width="9.08984375" style="10"/>
  </cols>
  <sheetData>
    <row r="1" spans="2:16" ht="14.15" customHeight="1"/>
    <row r="2" spans="2:16" ht="14.15" customHeight="1"/>
    <row r="3" spans="2:16" ht="39.9" customHeight="1">
      <c r="B3" s="553" t="s">
        <v>1058</v>
      </c>
      <c r="C3" s="553"/>
      <c r="D3" s="553"/>
      <c r="E3" s="553"/>
      <c r="F3" s="553"/>
      <c r="G3" s="553"/>
      <c r="H3" s="553"/>
      <c r="I3" s="553"/>
      <c r="J3" s="553"/>
      <c r="K3" s="553"/>
      <c r="L3" s="553"/>
      <c r="M3" s="553"/>
      <c r="N3" s="553"/>
      <c r="O3" s="553"/>
      <c r="P3" s="553"/>
    </row>
    <row r="4" spans="2:16" ht="14.15" customHeight="1"/>
    <row r="5" spans="2:16" ht="12.75" customHeight="1">
      <c r="B5" s="11" t="s">
        <v>312</v>
      </c>
      <c r="F5" s="11" t="s">
        <v>309</v>
      </c>
      <c r="G5" s="11" t="s">
        <v>310</v>
      </c>
      <c r="H5" s="11"/>
      <c r="I5" s="11" t="s">
        <v>169</v>
      </c>
    </row>
    <row r="6" spans="2:16" ht="12.75" customHeight="1">
      <c r="B6" s="20" t="s">
        <v>427</v>
      </c>
      <c r="F6" s="10" t="s">
        <v>435</v>
      </c>
      <c r="G6" s="10" t="s">
        <v>382</v>
      </c>
      <c r="I6" s="10" t="s">
        <v>442</v>
      </c>
    </row>
    <row r="7" spans="2:16" s="14" customFormat="1" ht="50">
      <c r="B7" s="421" t="s">
        <v>21</v>
      </c>
      <c r="C7" s="421" t="s">
        <v>0</v>
      </c>
      <c r="D7" s="421" t="s">
        <v>1</v>
      </c>
      <c r="E7" s="421" t="s">
        <v>2</v>
      </c>
      <c r="F7" s="425" t="s">
        <v>466</v>
      </c>
      <c r="G7" s="422" t="s">
        <v>383</v>
      </c>
      <c r="H7" s="422" t="s">
        <v>384</v>
      </c>
      <c r="I7" s="422" t="s">
        <v>333</v>
      </c>
      <c r="J7" s="422" t="s">
        <v>295</v>
      </c>
    </row>
    <row r="8" spans="2:16">
      <c r="B8" s="428" t="s">
        <v>319</v>
      </c>
      <c r="C8" s="428" t="s">
        <v>378</v>
      </c>
      <c r="D8" s="428" t="s">
        <v>18</v>
      </c>
      <c r="E8" s="428" t="s">
        <v>425</v>
      </c>
      <c r="F8" s="424">
        <v>14126.756219617644</v>
      </c>
      <c r="G8" s="440">
        <v>14353.323660349188</v>
      </c>
      <c r="H8" s="440">
        <v>13347.779573511158</v>
      </c>
      <c r="I8" s="429">
        <v>101.60381787021221</v>
      </c>
      <c r="J8" s="429">
        <v>94.485806691951467</v>
      </c>
    </row>
    <row r="9" spans="2:16">
      <c r="B9" s="425"/>
      <c r="C9" s="425"/>
      <c r="D9" s="425"/>
      <c r="E9" s="428" t="s">
        <v>399</v>
      </c>
      <c r="F9" s="424">
        <v>12715.14721868684</v>
      </c>
      <c r="G9" s="440">
        <v>12910.457567456229</v>
      </c>
      <c r="H9" s="440">
        <v>12005.995676083185</v>
      </c>
      <c r="I9" s="429">
        <v>101.53604473003939</v>
      </c>
      <c r="J9" s="429">
        <v>94.422781502982147</v>
      </c>
    </row>
    <row r="10" spans="2:16">
      <c r="B10" s="425"/>
      <c r="C10" s="425"/>
      <c r="D10" s="425"/>
      <c r="E10" s="428" t="s">
        <v>401</v>
      </c>
      <c r="F10" s="424">
        <v>15011.4389868413</v>
      </c>
      <c r="G10" s="440">
        <v>15240.784582109556</v>
      </c>
      <c r="H10" s="440">
        <v>14173.068060280659</v>
      </c>
      <c r="I10" s="429">
        <v>101.5278055319633</v>
      </c>
      <c r="J10" s="429">
        <v>94.415119514554618</v>
      </c>
    </row>
    <row r="11" spans="2:16">
      <c r="B11" s="425"/>
      <c r="C11" s="425"/>
      <c r="D11" s="425"/>
      <c r="E11" s="428" t="s">
        <v>398</v>
      </c>
      <c r="F11" s="424">
        <v>13005.253562159889</v>
      </c>
      <c r="G11" s="440">
        <v>13202.55480882857</v>
      </c>
      <c r="H11" s="440">
        <v>12277.629597544817</v>
      </c>
      <c r="I11" s="429">
        <v>101.51708881126892</v>
      </c>
      <c r="J11" s="429">
        <v>94.405153570152848</v>
      </c>
    </row>
    <row r="12" spans="2:16">
      <c r="B12" s="425"/>
      <c r="C12" s="425"/>
      <c r="D12" s="425"/>
      <c r="E12" s="428" t="s">
        <v>397</v>
      </c>
      <c r="F12" s="424">
        <v>13022.283997398179</v>
      </c>
      <c r="G12" s="440">
        <v>13217.050050276697</v>
      </c>
      <c r="H12" s="440">
        <v>12291.109352637983</v>
      </c>
      <c r="I12" s="429">
        <v>101.4956366557313</v>
      </c>
      <c r="J12" s="429">
        <v>94.385204278248864</v>
      </c>
    </row>
    <row r="13" spans="2:16">
      <c r="B13" s="425"/>
      <c r="C13" s="425"/>
      <c r="D13" s="428" t="s">
        <v>19</v>
      </c>
      <c r="E13" s="428" t="s">
        <v>377</v>
      </c>
      <c r="F13" s="424">
        <v>21032.374687345658</v>
      </c>
      <c r="G13" s="440">
        <v>21345.619901159142</v>
      </c>
      <c r="H13" s="440">
        <v>19799.760989399954</v>
      </c>
      <c r="I13" s="429">
        <v>101.48934781958762</v>
      </c>
      <c r="J13" s="429">
        <v>94.139445895820231</v>
      </c>
    </row>
    <row r="14" spans="2:16">
      <c r="B14" s="425"/>
      <c r="C14" s="428" t="s">
        <v>364</v>
      </c>
      <c r="D14" s="428" t="s">
        <v>393</v>
      </c>
      <c r="E14" s="428" t="s">
        <v>400</v>
      </c>
      <c r="F14" s="424">
        <v>31935.950061834832</v>
      </c>
      <c r="G14" s="440">
        <v>32190.76813233022</v>
      </c>
      <c r="H14" s="440">
        <v>28911.424431110132</v>
      </c>
      <c r="I14" s="429">
        <v>100.79790352252557</v>
      </c>
      <c r="J14" s="429">
        <v>90.5294014273301</v>
      </c>
    </row>
    <row r="15" spans="2:16">
      <c r="B15" s="428" t="s">
        <v>10</v>
      </c>
      <c r="C15" s="428" t="s">
        <v>378</v>
      </c>
      <c r="D15" s="428" t="s">
        <v>18</v>
      </c>
      <c r="E15" s="428" t="s">
        <v>425</v>
      </c>
      <c r="F15" s="424">
        <v>10912.82891543424</v>
      </c>
      <c r="G15" s="440">
        <v>11077.185397218364</v>
      </c>
      <c r="H15" s="440">
        <v>10301.156197392564</v>
      </c>
      <c r="I15" s="429">
        <v>101.50608502211256</v>
      </c>
      <c r="J15" s="429">
        <v>94.394920668310164</v>
      </c>
    </row>
    <row r="16" spans="2:16">
      <c r="B16" s="425"/>
      <c r="C16" s="425"/>
      <c r="D16" s="425"/>
      <c r="E16" s="428" t="s">
        <v>399</v>
      </c>
      <c r="F16" s="424">
        <v>9779.0859363216659</v>
      </c>
      <c r="G16" s="440">
        <v>9920.1691217970038</v>
      </c>
      <c r="H16" s="440">
        <v>9225.1964703816084</v>
      </c>
      <c r="I16" s="429">
        <v>101.44270319735431</v>
      </c>
      <c r="J16" s="429">
        <v>94.335979154423924</v>
      </c>
    </row>
    <row r="17" spans="2:10">
      <c r="B17" s="425"/>
      <c r="C17" s="425"/>
      <c r="D17" s="425"/>
      <c r="E17" s="428" t="s">
        <v>401</v>
      </c>
      <c r="F17" s="424">
        <v>11648.93657756617</v>
      </c>
      <c r="G17" s="440">
        <v>11815.795979435834</v>
      </c>
      <c r="H17" s="440">
        <v>10988.022283282924</v>
      </c>
      <c r="I17" s="429">
        <v>101.4324002947274</v>
      </c>
      <c r="J17" s="429">
        <v>94.326398037430721</v>
      </c>
    </row>
    <row r="18" spans="2:10">
      <c r="B18" s="425"/>
      <c r="C18" s="425"/>
      <c r="D18" s="425"/>
      <c r="E18" s="428" t="s">
        <v>398</v>
      </c>
      <c r="F18" s="424">
        <v>10059.291409135189</v>
      </c>
      <c r="G18" s="440">
        <v>10202.235566807665</v>
      </c>
      <c r="H18" s="440">
        <v>9487.5023182938148</v>
      </c>
      <c r="I18" s="429">
        <v>101.42101617160294</v>
      </c>
      <c r="J18" s="429">
        <v>94.315811446498969</v>
      </c>
    </row>
    <row r="19" spans="2:10">
      <c r="B19" s="425"/>
      <c r="C19" s="425"/>
      <c r="D19" s="425"/>
      <c r="E19" s="428" t="s">
        <v>397</v>
      </c>
      <c r="F19" s="424">
        <v>10052.059789152316</v>
      </c>
      <c r="G19" s="440">
        <v>10192.604306945226</v>
      </c>
      <c r="H19" s="440">
        <v>9478.5457911018457</v>
      </c>
      <c r="I19" s="429">
        <v>101.39816635337345</v>
      </c>
      <c r="J19" s="429">
        <v>94.294562407305037</v>
      </c>
    </row>
    <row r="20" spans="2:10">
      <c r="B20" s="425"/>
      <c r="C20" s="425"/>
      <c r="D20" s="428" t="s">
        <v>19</v>
      </c>
      <c r="E20" s="428" t="s">
        <v>377</v>
      </c>
      <c r="F20" s="424">
        <v>15285.819474944134</v>
      </c>
      <c r="G20" s="440">
        <v>15530.95118897714</v>
      </c>
      <c r="H20" s="440">
        <v>14406.193069290322</v>
      </c>
      <c r="I20" s="429">
        <v>101.60365438329829</v>
      </c>
      <c r="J20" s="429">
        <v>94.245474329356981</v>
      </c>
    </row>
    <row r="21" spans="2:10">
      <c r="B21" s="425"/>
      <c r="C21" s="428" t="s">
        <v>364</v>
      </c>
      <c r="D21" s="428" t="s">
        <v>393</v>
      </c>
      <c r="E21" s="428" t="s">
        <v>400</v>
      </c>
      <c r="F21" s="424">
        <v>24631.23244754296</v>
      </c>
      <c r="G21" s="440">
        <v>24823.012193918574</v>
      </c>
      <c r="H21" s="440">
        <v>22294.237846291857</v>
      </c>
      <c r="I21" s="429">
        <v>100.77860394027805</v>
      </c>
      <c r="J21" s="429">
        <v>90.512067935584668</v>
      </c>
    </row>
    <row r="22" spans="2:10">
      <c r="B22" s="428" t="s">
        <v>233</v>
      </c>
      <c r="C22" s="428" t="s">
        <v>378</v>
      </c>
      <c r="D22" s="428" t="s">
        <v>18</v>
      </c>
      <c r="E22" s="428" t="s">
        <v>425</v>
      </c>
      <c r="F22" s="424">
        <v>18219.714700773377</v>
      </c>
      <c r="G22" s="440">
        <v>18593.260965407037</v>
      </c>
      <c r="H22" s="440">
        <v>17290.681572562316</v>
      </c>
      <c r="I22" s="429">
        <v>102.05023114120335</v>
      </c>
      <c r="J22" s="429">
        <v>94.900945797073177</v>
      </c>
    </row>
    <row r="23" spans="2:10">
      <c r="B23" s="425"/>
      <c r="C23" s="425"/>
      <c r="D23" s="425"/>
      <c r="E23" s="428" t="s">
        <v>399</v>
      </c>
      <c r="F23" s="424">
        <v>16846.180686361746</v>
      </c>
      <c r="G23" s="440">
        <v>17181.675569150044</v>
      </c>
      <c r="H23" s="440">
        <v>15977.986954626882</v>
      </c>
      <c r="I23" s="429">
        <v>101.99151896227674</v>
      </c>
      <c r="J23" s="429">
        <v>94.846346789823215</v>
      </c>
    </row>
    <row r="24" spans="2:10">
      <c r="B24" s="425"/>
      <c r="C24" s="425"/>
      <c r="D24" s="425"/>
      <c r="E24" s="428" t="s">
        <v>401</v>
      </c>
      <c r="F24" s="424">
        <v>18757.320105247833</v>
      </c>
      <c r="G24" s="440">
        <v>19087.975327855824</v>
      </c>
      <c r="H24" s="440">
        <v>17750.737962153678</v>
      </c>
      <c r="I24" s="429">
        <v>101.76280631109708</v>
      </c>
      <c r="J24" s="429">
        <v>94.633656953945476</v>
      </c>
    </row>
    <row r="25" spans="2:10">
      <c r="B25" s="425"/>
      <c r="C25" s="425"/>
      <c r="D25" s="425"/>
      <c r="E25" s="428" t="s">
        <v>398</v>
      </c>
      <c r="F25" s="424">
        <v>17193.899723443701</v>
      </c>
      <c r="G25" s="440">
        <v>17533.228201178892</v>
      </c>
      <c r="H25" s="440">
        <v>16304.911028231627</v>
      </c>
      <c r="I25" s="429">
        <v>101.97353993679816</v>
      </c>
      <c r="J25" s="429">
        <v>94.829627312529055</v>
      </c>
    </row>
    <row r="26" spans="2:10">
      <c r="B26" s="425"/>
      <c r="C26" s="425"/>
      <c r="D26" s="425"/>
      <c r="E26" s="428" t="s">
        <v>397</v>
      </c>
      <c r="F26" s="424">
        <v>16921.434683102238</v>
      </c>
      <c r="G26" s="440">
        <v>17233.228776142874</v>
      </c>
      <c r="H26" s="440">
        <v>16025.928522693712</v>
      </c>
      <c r="I26" s="429">
        <v>101.84259844912556</v>
      </c>
      <c r="J26" s="429">
        <v>94.70785913145545</v>
      </c>
    </row>
    <row r="27" spans="2:10">
      <c r="B27" s="425"/>
      <c r="C27" s="425"/>
      <c r="D27" s="428" t="s">
        <v>19</v>
      </c>
      <c r="E27" s="428" t="s">
        <v>377</v>
      </c>
      <c r="F27" s="424">
        <v>23715.726013460404</v>
      </c>
      <c r="G27" s="440">
        <v>24102.783992696513</v>
      </c>
      <c r="H27" s="440">
        <v>22357.25007961052</v>
      </c>
      <c r="I27" s="429">
        <v>101.63207307681166</v>
      </c>
      <c r="J27" s="429">
        <v>94.271834928946092</v>
      </c>
    </row>
    <row r="28" spans="2:10">
      <c r="B28" s="425"/>
      <c r="C28" s="428" t="s">
        <v>364</v>
      </c>
      <c r="D28" s="428" t="s">
        <v>393</v>
      </c>
      <c r="E28" s="428" t="s">
        <v>400</v>
      </c>
      <c r="F28" s="424">
        <v>40672.155909145979</v>
      </c>
      <c r="G28" s="440">
        <v>41068.4803724378</v>
      </c>
      <c r="H28" s="440">
        <v>36884.744778605433</v>
      </c>
      <c r="I28" s="429">
        <v>100.97443682153741</v>
      </c>
      <c r="J28" s="429">
        <v>90.687950894462261</v>
      </c>
    </row>
    <row r="29" spans="2:10">
      <c r="B29" s="428" t="s">
        <v>321</v>
      </c>
      <c r="C29" s="428" t="s">
        <v>378</v>
      </c>
      <c r="D29" s="428" t="s">
        <v>18</v>
      </c>
      <c r="E29" s="428" t="s">
        <v>425</v>
      </c>
      <c r="F29" s="424">
        <v>19981.252014207563</v>
      </c>
      <c r="G29" s="440">
        <v>20363.750803661304</v>
      </c>
      <c r="H29" s="440">
        <v>18937.137031756251</v>
      </c>
      <c r="I29" s="429">
        <v>101.91428839985487</v>
      </c>
      <c r="J29" s="429">
        <v>94.774526732814849</v>
      </c>
    </row>
    <row r="30" spans="2:10">
      <c r="B30" s="425"/>
      <c r="C30" s="425"/>
      <c r="D30" s="425"/>
      <c r="E30" s="428" t="s">
        <v>399</v>
      </c>
      <c r="F30" s="424">
        <v>18385.729857395472</v>
      </c>
      <c r="G30" s="440">
        <v>18743.463305141686</v>
      </c>
      <c r="H30" s="440">
        <v>17430.361257187706</v>
      </c>
      <c r="I30" s="429">
        <v>101.94571252009514</v>
      </c>
      <c r="J30" s="429">
        <v>94.803749388151275</v>
      </c>
    </row>
    <row r="31" spans="2:10">
      <c r="B31" s="425"/>
      <c r="C31" s="425"/>
      <c r="D31" s="425"/>
      <c r="E31" s="428" t="s">
        <v>401</v>
      </c>
      <c r="F31" s="424">
        <v>20947.011375388243</v>
      </c>
      <c r="G31" s="440">
        <v>21353.791792744527</v>
      </c>
      <c r="H31" s="440">
        <v>19857.819182018746</v>
      </c>
      <c r="I31" s="429">
        <v>101.94194966559398</v>
      </c>
      <c r="J31" s="429">
        <v>94.800250146189114</v>
      </c>
    </row>
    <row r="32" spans="2:10">
      <c r="B32" s="425"/>
      <c r="C32" s="425"/>
      <c r="D32" s="425"/>
      <c r="E32" s="428" t="s">
        <v>398</v>
      </c>
      <c r="F32" s="424">
        <v>18625.407670692544</v>
      </c>
      <c r="G32" s="440">
        <v>18984.035966532054</v>
      </c>
      <c r="H32" s="440">
        <v>17654.080232084249</v>
      </c>
      <c r="I32" s="429">
        <v>101.92547890591312</v>
      </c>
      <c r="J32" s="429">
        <v>94.784933270820702</v>
      </c>
    </row>
    <row r="33" spans="2:10">
      <c r="B33" s="425"/>
      <c r="C33" s="425"/>
      <c r="D33" s="425"/>
      <c r="E33" s="428" t="s">
        <v>397</v>
      </c>
      <c r="F33" s="424">
        <v>18872.616910641165</v>
      </c>
      <c r="G33" s="440">
        <v>19253.153670508953</v>
      </c>
      <c r="H33" s="440">
        <v>17904.344482860968</v>
      </c>
      <c r="I33" s="429">
        <v>102.01634337023619</v>
      </c>
      <c r="J33" s="429">
        <v>94.869432085837317</v>
      </c>
    </row>
    <row r="34" spans="2:10">
      <c r="B34" s="425"/>
      <c r="C34" s="425"/>
      <c r="D34" s="428" t="s">
        <v>19</v>
      </c>
      <c r="E34" s="428" t="s">
        <v>377</v>
      </c>
      <c r="F34" s="424">
        <v>28476.416282248374</v>
      </c>
      <c r="G34" s="440">
        <v>28978.054652030616</v>
      </c>
      <c r="H34" s="440">
        <v>26879.451555155752</v>
      </c>
      <c r="I34" s="429">
        <v>101.76159234648833</v>
      </c>
      <c r="J34" s="429">
        <v>94.391974357784136</v>
      </c>
    </row>
    <row r="35" spans="2:10">
      <c r="B35" s="425"/>
      <c r="C35" s="428" t="s">
        <v>364</v>
      </c>
      <c r="D35" s="428" t="s">
        <v>393</v>
      </c>
      <c r="E35" s="428" t="s">
        <v>400</v>
      </c>
      <c r="F35" s="424">
        <v>39985.607676056527</v>
      </c>
      <c r="G35" s="440">
        <v>40363.204426317789</v>
      </c>
      <c r="H35" s="440">
        <v>36251.316830085947</v>
      </c>
      <c r="I35" s="429">
        <v>100.94433165382995</v>
      </c>
      <c r="J35" s="429">
        <v>90.660912605795716</v>
      </c>
    </row>
    <row r="36" spans="2:10" ht="14.5">
      <c r="B36"/>
      <c r="C36"/>
      <c r="D36"/>
      <c r="E36"/>
      <c r="F36"/>
      <c r="G36"/>
      <c r="H36"/>
      <c r="I36"/>
      <c r="J36"/>
    </row>
    <row r="37" spans="2:10" ht="14.5">
      <c r="B37"/>
      <c r="C37"/>
      <c r="D37"/>
      <c r="E37"/>
      <c r="F37"/>
      <c r="G37"/>
      <c r="H37"/>
      <c r="I37"/>
      <c r="J37"/>
    </row>
    <row r="38" spans="2:10" ht="14.5">
      <c r="B38"/>
      <c r="C38"/>
      <c r="D38"/>
      <c r="E38"/>
      <c r="F38"/>
      <c r="G38"/>
      <c r="H38"/>
      <c r="I38"/>
      <c r="J38"/>
    </row>
    <row r="39" spans="2:10" ht="14.5">
      <c r="B39"/>
      <c r="C39"/>
      <c r="D39"/>
      <c r="E39"/>
      <c r="F39"/>
      <c r="G39"/>
      <c r="H39"/>
      <c r="I39"/>
      <c r="J39"/>
    </row>
    <row r="40" spans="2:10" ht="14.5">
      <c r="B40"/>
      <c r="C40"/>
      <c r="D40"/>
      <c r="E40"/>
      <c r="F40"/>
      <c r="G40"/>
      <c r="H40"/>
      <c r="I40"/>
      <c r="J40"/>
    </row>
    <row r="41" spans="2:10" ht="14.5">
      <c r="B41"/>
      <c r="C41"/>
      <c r="D41"/>
      <c r="E41"/>
      <c r="F41"/>
      <c r="G41"/>
      <c r="H41"/>
      <c r="I41"/>
      <c r="J41"/>
    </row>
    <row r="42" spans="2:10" ht="14.5">
      <c r="B42"/>
      <c r="C42"/>
      <c r="D42"/>
      <c r="E42"/>
      <c r="F42"/>
      <c r="G42"/>
      <c r="H42"/>
      <c r="I42"/>
      <c r="J42"/>
    </row>
    <row r="43" spans="2:10" ht="14.5">
      <c r="B43"/>
      <c r="C43"/>
      <c r="D43"/>
      <c r="E43"/>
      <c r="F43"/>
      <c r="G43"/>
      <c r="H43"/>
      <c r="I43"/>
      <c r="J43"/>
    </row>
    <row r="44" spans="2:10" ht="14.5">
      <c r="B44"/>
      <c r="C44"/>
      <c r="D44"/>
      <c r="E44"/>
      <c r="F44"/>
      <c r="G44"/>
      <c r="H44"/>
      <c r="I44"/>
      <c r="J44"/>
    </row>
    <row r="45" spans="2:10" ht="14.5">
      <c r="B45"/>
      <c r="C45"/>
      <c r="D45"/>
      <c r="E45"/>
      <c r="F45"/>
      <c r="G45"/>
      <c r="H45"/>
      <c r="I45"/>
      <c r="J45"/>
    </row>
    <row r="46" spans="2:10" ht="14.5">
      <c r="B46"/>
      <c r="C46"/>
      <c r="D46"/>
      <c r="E46"/>
      <c r="F46"/>
      <c r="G46"/>
      <c r="H46"/>
      <c r="I46"/>
      <c r="J46"/>
    </row>
    <row r="47" spans="2:10" ht="14.5">
      <c r="B47"/>
      <c r="C47"/>
      <c r="D47"/>
      <c r="E47"/>
      <c r="F47"/>
      <c r="G47"/>
      <c r="H47"/>
      <c r="I47"/>
      <c r="J47"/>
    </row>
    <row r="48" spans="2:10" ht="14.5">
      <c r="B48"/>
      <c r="C48"/>
      <c r="D48"/>
      <c r="E48"/>
      <c r="F48"/>
      <c r="G48"/>
      <c r="H48"/>
      <c r="I48"/>
      <c r="J48"/>
    </row>
    <row r="49" spans="2:10" ht="14.5">
      <c r="B49"/>
      <c r="C49"/>
      <c r="D49"/>
      <c r="E49"/>
      <c r="F49"/>
      <c r="G49"/>
      <c r="H49"/>
      <c r="I49"/>
      <c r="J49"/>
    </row>
    <row r="50" spans="2:10" ht="14.5">
      <c r="B50"/>
      <c r="C50"/>
      <c r="D50"/>
      <c r="E50"/>
      <c r="F50"/>
      <c r="G50"/>
      <c r="H50"/>
      <c r="I50"/>
      <c r="J50"/>
    </row>
    <row r="51" spans="2:10" ht="14.5">
      <c r="B51"/>
      <c r="C51"/>
      <c r="D51"/>
      <c r="E51"/>
      <c r="F51"/>
      <c r="G51"/>
      <c r="H51"/>
      <c r="I51"/>
      <c r="J51"/>
    </row>
    <row r="52" spans="2:10" ht="14.5">
      <c r="B52"/>
      <c r="C52"/>
      <c r="D52"/>
      <c r="E52"/>
      <c r="F52"/>
      <c r="G52"/>
      <c r="H52"/>
      <c r="I52"/>
      <c r="J52"/>
    </row>
    <row r="53" spans="2:10" ht="14.5">
      <c r="B53"/>
      <c r="C53"/>
      <c r="D53"/>
      <c r="E53"/>
      <c r="F53"/>
      <c r="G53"/>
      <c r="H53"/>
      <c r="I53"/>
      <c r="J53"/>
    </row>
    <row r="54" spans="2:10" ht="14.5">
      <c r="B54"/>
      <c r="C54"/>
      <c r="D54"/>
      <c r="E54"/>
      <c r="F54"/>
      <c r="G54"/>
      <c r="H54"/>
      <c r="I54"/>
      <c r="J54"/>
    </row>
    <row r="55" spans="2:10" ht="14.5">
      <c r="B55"/>
      <c r="C55"/>
      <c r="D55"/>
      <c r="E55"/>
      <c r="F55"/>
      <c r="G55"/>
      <c r="H55"/>
      <c r="I55"/>
      <c r="J55"/>
    </row>
    <row r="56" spans="2:10" ht="14.5">
      <c r="B56"/>
      <c r="C56"/>
      <c r="D56"/>
      <c r="E56"/>
      <c r="F56"/>
      <c r="G56"/>
      <c r="H56"/>
      <c r="I56"/>
      <c r="J56"/>
    </row>
    <row r="57" spans="2:10" ht="14.5">
      <c r="B57"/>
      <c r="C57"/>
      <c r="D57"/>
      <c r="E57"/>
      <c r="F57"/>
      <c r="G57"/>
      <c r="H57"/>
      <c r="I57"/>
      <c r="J57"/>
    </row>
    <row r="58" spans="2:10" ht="14.5">
      <c r="B58"/>
      <c r="C58"/>
      <c r="D58"/>
      <c r="E58"/>
      <c r="F58"/>
      <c r="G58"/>
      <c r="H58"/>
      <c r="I58"/>
      <c r="J58"/>
    </row>
    <row r="59" spans="2:10" ht="14.5">
      <c r="B59"/>
      <c r="C59"/>
      <c r="D59"/>
      <c r="E59"/>
      <c r="F59"/>
      <c r="G59"/>
      <c r="H59"/>
      <c r="I59"/>
      <c r="J59"/>
    </row>
    <row r="60" spans="2:10" ht="14.5">
      <c r="B60"/>
      <c r="C60"/>
      <c r="D60"/>
      <c r="E60"/>
      <c r="F60"/>
      <c r="G60"/>
      <c r="H60"/>
      <c r="I60"/>
      <c r="J60"/>
    </row>
    <row r="61" spans="2:10" ht="14.5">
      <c r="B61"/>
      <c r="C61"/>
      <c r="D61"/>
      <c r="E61"/>
      <c r="F61"/>
      <c r="G61"/>
      <c r="H61"/>
      <c r="I61"/>
      <c r="J61"/>
    </row>
    <row r="62" spans="2:10" ht="14.5">
      <c r="B62"/>
      <c r="C62"/>
      <c r="D62"/>
      <c r="E62"/>
      <c r="F62"/>
      <c r="G62"/>
      <c r="H62"/>
      <c r="I62"/>
      <c r="J62"/>
    </row>
    <row r="63" spans="2:10" ht="14.5">
      <c r="B63"/>
      <c r="C63"/>
      <c r="D63"/>
      <c r="E63"/>
      <c r="F63"/>
      <c r="G63"/>
      <c r="H63"/>
      <c r="I63"/>
      <c r="J63"/>
    </row>
    <row r="64" spans="2:10" ht="14.5">
      <c r="B64"/>
      <c r="C64"/>
      <c r="D64"/>
      <c r="E64"/>
      <c r="F64"/>
      <c r="G64"/>
      <c r="H64"/>
      <c r="I64"/>
      <c r="J64"/>
    </row>
    <row r="65" spans="2:10" ht="14.5">
      <c r="B65"/>
      <c r="C65"/>
      <c r="D65"/>
      <c r="E65"/>
      <c r="F65"/>
      <c r="G65"/>
      <c r="H65"/>
      <c r="I65"/>
      <c r="J65"/>
    </row>
    <row r="66" spans="2:10" ht="14.5">
      <c r="B66"/>
      <c r="C66"/>
      <c r="D66"/>
      <c r="E66"/>
      <c r="F66"/>
      <c r="G66"/>
      <c r="H66"/>
      <c r="I66"/>
      <c r="J66"/>
    </row>
    <row r="67" spans="2:10" ht="14.5">
      <c r="B67"/>
      <c r="C67"/>
      <c r="D67"/>
      <c r="E67"/>
      <c r="F67"/>
      <c r="G67"/>
      <c r="H67"/>
      <c r="I67"/>
      <c r="J67"/>
    </row>
    <row r="68" spans="2:10" ht="14.5">
      <c r="B68"/>
      <c r="C68"/>
      <c r="D68"/>
      <c r="E68"/>
      <c r="F68"/>
      <c r="G68"/>
      <c r="H68"/>
      <c r="I68"/>
      <c r="J68"/>
    </row>
    <row r="69" spans="2:10" ht="14.5">
      <c r="B69"/>
      <c r="C69"/>
      <c r="D69"/>
      <c r="E69"/>
      <c r="F69"/>
      <c r="G69"/>
      <c r="H69"/>
      <c r="I69"/>
      <c r="J69"/>
    </row>
    <row r="70" spans="2:10" ht="14.5">
      <c r="B70"/>
      <c r="C70"/>
      <c r="D70"/>
      <c r="E70"/>
      <c r="F70"/>
      <c r="G70"/>
      <c r="H70"/>
      <c r="I70"/>
      <c r="J70"/>
    </row>
    <row r="71" spans="2:10" ht="14.5">
      <c r="B71"/>
      <c r="C71"/>
      <c r="D71"/>
      <c r="E71"/>
      <c r="F71"/>
      <c r="G71"/>
      <c r="H71"/>
      <c r="I71"/>
      <c r="J71"/>
    </row>
    <row r="72" spans="2:10" ht="14.5">
      <c r="B72"/>
      <c r="C72"/>
      <c r="D72"/>
      <c r="E72"/>
      <c r="F72"/>
      <c r="G72"/>
      <c r="H72"/>
      <c r="I72"/>
      <c r="J72"/>
    </row>
    <row r="73" spans="2:10" ht="14.5">
      <c r="B73"/>
      <c r="C73"/>
      <c r="D73"/>
      <c r="E73"/>
      <c r="F73"/>
      <c r="G73"/>
      <c r="H73"/>
      <c r="I73"/>
      <c r="J73"/>
    </row>
    <row r="74" spans="2:10" ht="14.5">
      <c r="B74"/>
      <c r="C74"/>
      <c r="D74"/>
      <c r="E74"/>
      <c r="F74"/>
      <c r="G74"/>
      <c r="H74"/>
      <c r="I74"/>
      <c r="J74"/>
    </row>
    <row r="75" spans="2:10" ht="14.5">
      <c r="B75"/>
      <c r="C75"/>
      <c r="D75"/>
      <c r="E75"/>
      <c r="F75"/>
      <c r="G75"/>
      <c r="H75"/>
      <c r="I75"/>
      <c r="J75"/>
    </row>
    <row r="76" spans="2:10" ht="14.5">
      <c r="B76"/>
      <c r="C76"/>
      <c r="D76"/>
      <c r="E76"/>
      <c r="F76"/>
      <c r="G76"/>
      <c r="H76"/>
      <c r="I76"/>
      <c r="J76"/>
    </row>
    <row r="77" spans="2:10" ht="14.5">
      <c r="B77"/>
      <c r="C77"/>
      <c r="D77"/>
      <c r="E77"/>
      <c r="F77"/>
      <c r="G77"/>
      <c r="H77"/>
      <c r="I77"/>
      <c r="J77"/>
    </row>
    <row r="78" spans="2:10" ht="14.5">
      <c r="B78"/>
      <c r="C78"/>
      <c r="D78"/>
      <c r="E78"/>
      <c r="F78"/>
      <c r="G78"/>
      <c r="H78"/>
      <c r="I78"/>
      <c r="J78"/>
    </row>
    <row r="79" spans="2:10" ht="14.5">
      <c r="B79"/>
      <c r="C79"/>
      <c r="D79"/>
      <c r="E79"/>
      <c r="F79"/>
      <c r="G79"/>
      <c r="H79"/>
      <c r="I79"/>
      <c r="J79"/>
    </row>
    <row r="80" spans="2:10" ht="14.5">
      <c r="B80"/>
      <c r="C80"/>
      <c r="D80"/>
      <c r="E80"/>
      <c r="F80"/>
      <c r="G80"/>
      <c r="H80"/>
      <c r="I80"/>
      <c r="J80"/>
    </row>
    <row r="81" spans="2:10" ht="14.5">
      <c r="B81"/>
      <c r="C81"/>
      <c r="D81"/>
      <c r="E81"/>
      <c r="F81"/>
      <c r="G81"/>
      <c r="H81"/>
      <c r="I81"/>
      <c r="J81"/>
    </row>
    <row r="82" spans="2:10" ht="14.5">
      <c r="B82"/>
      <c r="C82"/>
      <c r="D82"/>
      <c r="E82"/>
      <c r="F82"/>
      <c r="G82"/>
      <c r="H82"/>
      <c r="I82"/>
      <c r="J82"/>
    </row>
    <row r="83" spans="2:10" ht="14.5">
      <c r="B83"/>
      <c r="C83"/>
      <c r="D83"/>
      <c r="E83"/>
      <c r="F83"/>
      <c r="G83"/>
      <c r="H83"/>
      <c r="I83"/>
      <c r="J83"/>
    </row>
    <row r="84" spans="2:10" ht="14.5">
      <c r="B84"/>
      <c r="C84"/>
      <c r="D84"/>
      <c r="E84"/>
      <c r="F84"/>
      <c r="G84"/>
      <c r="H84"/>
      <c r="I84"/>
      <c r="J84"/>
    </row>
    <row r="85" spans="2:10" ht="14.5">
      <c r="B85"/>
      <c r="C85"/>
      <c r="D85"/>
      <c r="E85"/>
      <c r="F85"/>
      <c r="G85"/>
      <c r="H85"/>
      <c r="I85"/>
      <c r="J85"/>
    </row>
    <row r="86" spans="2:10" ht="14.5">
      <c r="B86"/>
      <c r="C86"/>
      <c r="D86"/>
      <c r="E86"/>
      <c r="F86"/>
      <c r="G86"/>
      <c r="H86"/>
      <c r="I86"/>
      <c r="J86"/>
    </row>
    <row r="87" spans="2:10" ht="14.5">
      <c r="B87"/>
      <c r="C87"/>
      <c r="D87"/>
      <c r="E87"/>
      <c r="F87"/>
      <c r="G87"/>
      <c r="H87"/>
      <c r="I87"/>
      <c r="J87"/>
    </row>
    <row r="88" spans="2:10" ht="14.5">
      <c r="B88"/>
      <c r="C88"/>
      <c r="D88"/>
      <c r="E88"/>
      <c r="F88"/>
      <c r="G88"/>
      <c r="H88"/>
      <c r="I88"/>
      <c r="J88"/>
    </row>
    <row r="89" spans="2:10" ht="14.5">
      <c r="B89"/>
      <c r="C89"/>
      <c r="D89"/>
      <c r="E89"/>
      <c r="F89"/>
      <c r="G89"/>
      <c r="H89"/>
      <c r="I89"/>
      <c r="J89"/>
    </row>
    <row r="90" spans="2:10" ht="14.5">
      <c r="B90"/>
      <c r="C90"/>
      <c r="D90"/>
      <c r="E90"/>
      <c r="F90"/>
      <c r="G90"/>
      <c r="H90"/>
      <c r="I90"/>
      <c r="J90"/>
    </row>
    <row r="91" spans="2:10" ht="14.5">
      <c r="B91"/>
      <c r="C91"/>
      <c r="D91"/>
      <c r="E91"/>
      <c r="F91"/>
      <c r="G91"/>
      <c r="H91"/>
      <c r="I91"/>
      <c r="J91"/>
    </row>
    <row r="92" spans="2:10" ht="14.5">
      <c r="B92"/>
      <c r="C92"/>
      <c r="D92"/>
      <c r="E92"/>
      <c r="F92"/>
      <c r="G92"/>
      <c r="H92"/>
      <c r="I92"/>
      <c r="J92"/>
    </row>
    <row r="93" spans="2:10" ht="14.5">
      <c r="B93"/>
      <c r="C93"/>
      <c r="D93"/>
      <c r="E93"/>
      <c r="F93"/>
      <c r="G93"/>
      <c r="H93"/>
      <c r="I93"/>
      <c r="J93"/>
    </row>
    <row r="94" spans="2:10" ht="14.5">
      <c r="B94"/>
      <c r="C94"/>
      <c r="D94"/>
      <c r="E94"/>
      <c r="F94"/>
      <c r="G94"/>
      <c r="H94"/>
      <c r="I94"/>
      <c r="J94"/>
    </row>
    <row r="95" spans="2:10" ht="14.5">
      <c r="B95"/>
      <c r="C95"/>
      <c r="D95"/>
      <c r="E95"/>
      <c r="F95"/>
      <c r="G95"/>
      <c r="H95"/>
      <c r="I95"/>
      <c r="J95"/>
    </row>
    <row r="96" spans="2:10" ht="14.5">
      <c r="B96"/>
      <c r="C96"/>
      <c r="D96"/>
      <c r="E96"/>
      <c r="F96"/>
      <c r="G96"/>
      <c r="H96"/>
      <c r="I96"/>
      <c r="J96"/>
    </row>
    <row r="97" spans="2:10" ht="14.5">
      <c r="B97"/>
      <c r="C97"/>
      <c r="D97"/>
      <c r="E97"/>
      <c r="F97"/>
      <c r="G97"/>
      <c r="H97"/>
      <c r="I97"/>
      <c r="J97"/>
    </row>
    <row r="98" spans="2:10" ht="14.5">
      <c r="B98"/>
      <c r="C98"/>
      <c r="D98"/>
      <c r="E98"/>
      <c r="F98"/>
      <c r="G98"/>
      <c r="H98"/>
      <c r="I98"/>
      <c r="J98"/>
    </row>
    <row r="99" spans="2:10" ht="14.5">
      <c r="B99"/>
      <c r="C99"/>
      <c r="D99"/>
      <c r="E99"/>
      <c r="F99"/>
      <c r="G99"/>
      <c r="H99"/>
      <c r="I99"/>
      <c r="J99"/>
    </row>
    <row r="100" spans="2:10" ht="14.5">
      <c r="B100"/>
      <c r="C100"/>
      <c r="D100"/>
      <c r="E100"/>
      <c r="F100"/>
      <c r="G100"/>
      <c r="H100"/>
      <c r="I100"/>
      <c r="J100"/>
    </row>
    <row r="101" spans="2:10" ht="14.5">
      <c r="B101"/>
      <c r="C101"/>
      <c r="D101"/>
      <c r="E101"/>
      <c r="F101"/>
      <c r="G101"/>
      <c r="H101"/>
      <c r="I101"/>
      <c r="J101"/>
    </row>
    <row r="102" spans="2:10" ht="14.5">
      <c r="B102"/>
      <c r="C102"/>
      <c r="D102"/>
      <c r="E102"/>
      <c r="F102"/>
      <c r="G102"/>
      <c r="H102"/>
      <c r="I102"/>
      <c r="J102"/>
    </row>
    <row r="103" spans="2:10" ht="14.5">
      <c r="B103"/>
      <c r="C103"/>
      <c r="D103"/>
      <c r="E103"/>
      <c r="F103"/>
      <c r="G103"/>
      <c r="H103"/>
      <c r="I103"/>
      <c r="J103"/>
    </row>
    <row r="104" spans="2:10" ht="14.5">
      <c r="B104"/>
      <c r="C104"/>
      <c r="D104"/>
      <c r="E104"/>
      <c r="F104"/>
      <c r="G104"/>
      <c r="H104"/>
      <c r="I104"/>
      <c r="J104"/>
    </row>
    <row r="105" spans="2:10" ht="14.5">
      <c r="B105"/>
      <c r="C105"/>
      <c r="D105"/>
      <c r="E105"/>
      <c r="F105"/>
      <c r="G105"/>
      <c r="H105"/>
      <c r="I105"/>
      <c r="J105"/>
    </row>
    <row r="106" spans="2:10" ht="14.5">
      <c r="B106"/>
      <c r="C106"/>
      <c r="D106"/>
      <c r="E106"/>
      <c r="F106"/>
      <c r="G106"/>
      <c r="H106"/>
      <c r="I106"/>
      <c r="J106"/>
    </row>
    <row r="107" spans="2:10" ht="14.5">
      <c r="B107"/>
      <c r="C107"/>
      <c r="D107"/>
      <c r="E107"/>
      <c r="F107"/>
      <c r="G107"/>
      <c r="H107"/>
      <c r="I107"/>
      <c r="J107"/>
    </row>
    <row r="108" spans="2:10" ht="14.5">
      <c r="B108"/>
      <c r="C108"/>
      <c r="D108"/>
      <c r="E108"/>
      <c r="F108"/>
      <c r="G108"/>
      <c r="H108"/>
      <c r="I108"/>
      <c r="J108"/>
    </row>
    <row r="109" spans="2:10" ht="14.5">
      <c r="B109"/>
      <c r="C109"/>
      <c r="D109"/>
      <c r="E109"/>
      <c r="F109"/>
      <c r="G109"/>
      <c r="H109"/>
      <c r="I109"/>
      <c r="J109"/>
    </row>
    <row r="110" spans="2:10" ht="14.5">
      <c r="B110"/>
      <c r="C110"/>
      <c r="D110"/>
      <c r="E110"/>
      <c r="F110"/>
      <c r="G110"/>
      <c r="H110"/>
      <c r="I110"/>
      <c r="J110"/>
    </row>
    <row r="111" spans="2:10" ht="14.5">
      <c r="B111"/>
      <c r="C111"/>
      <c r="D111"/>
      <c r="E111"/>
      <c r="F111"/>
      <c r="G111"/>
      <c r="H111"/>
      <c r="I111"/>
      <c r="J111"/>
    </row>
    <row r="112" spans="2:10" ht="14.5">
      <c r="B112"/>
      <c r="C112"/>
      <c r="D112"/>
      <c r="E112"/>
      <c r="F112"/>
      <c r="G112"/>
      <c r="H112"/>
      <c r="I112"/>
      <c r="J112"/>
    </row>
    <row r="113" spans="2:10" ht="14.5">
      <c r="B113"/>
      <c r="C113"/>
      <c r="D113"/>
      <c r="E113"/>
      <c r="F113"/>
      <c r="G113"/>
      <c r="H113"/>
      <c r="I113"/>
      <c r="J113"/>
    </row>
    <row r="114" spans="2:10" ht="14.5">
      <c r="B114"/>
      <c r="C114"/>
      <c r="D114"/>
      <c r="E114"/>
      <c r="F114"/>
      <c r="G114"/>
      <c r="H114"/>
      <c r="I114"/>
      <c r="J114"/>
    </row>
    <row r="115" spans="2:10" ht="14.5">
      <c r="B115"/>
      <c r="C115"/>
      <c r="D115"/>
      <c r="E115"/>
      <c r="F115"/>
      <c r="G115"/>
      <c r="H115"/>
      <c r="I115"/>
      <c r="J115"/>
    </row>
    <row r="116" spans="2:10" ht="14.5">
      <c r="B116"/>
      <c r="C116"/>
      <c r="D116"/>
      <c r="E116"/>
      <c r="F116"/>
      <c r="G116"/>
      <c r="H116"/>
      <c r="I116"/>
      <c r="J116"/>
    </row>
    <row r="117" spans="2:10" ht="14.5">
      <c r="B117"/>
      <c r="C117"/>
      <c r="D117"/>
      <c r="E117"/>
      <c r="F117"/>
      <c r="G117"/>
      <c r="H117"/>
      <c r="I117"/>
      <c r="J117"/>
    </row>
    <row r="118" spans="2:10" ht="14.5">
      <c r="B118"/>
      <c r="C118"/>
      <c r="D118"/>
      <c r="E118"/>
      <c r="F118"/>
      <c r="G118"/>
      <c r="H118"/>
      <c r="I118"/>
      <c r="J118"/>
    </row>
    <row r="119" spans="2:10" ht="14.5">
      <c r="B119"/>
      <c r="C119"/>
      <c r="D119"/>
      <c r="E119"/>
      <c r="F119"/>
      <c r="G119"/>
      <c r="H119"/>
      <c r="I119"/>
      <c r="J119"/>
    </row>
    <row r="120" spans="2:10" ht="14.5">
      <c r="B120"/>
      <c r="C120"/>
      <c r="D120"/>
      <c r="E120"/>
      <c r="F120"/>
      <c r="G120"/>
      <c r="H120"/>
      <c r="I120"/>
      <c r="J120"/>
    </row>
    <row r="121" spans="2:10" ht="14.5">
      <c r="B121"/>
      <c r="C121"/>
      <c r="D121"/>
      <c r="E121"/>
      <c r="F121"/>
      <c r="G121"/>
      <c r="H121"/>
      <c r="I121"/>
      <c r="J121"/>
    </row>
    <row r="122" spans="2:10" ht="14.5">
      <c r="B122"/>
      <c r="C122"/>
      <c r="D122"/>
      <c r="E122"/>
      <c r="F122"/>
      <c r="G122"/>
      <c r="H122"/>
      <c r="I122"/>
      <c r="J122"/>
    </row>
    <row r="123" spans="2:10" ht="14.5">
      <c r="B123"/>
      <c r="C123"/>
      <c r="D123"/>
      <c r="E123"/>
      <c r="F123"/>
      <c r="G123"/>
      <c r="H123"/>
      <c r="I123"/>
      <c r="J123"/>
    </row>
    <row r="124" spans="2:10" ht="14.5">
      <c r="B124"/>
      <c r="C124"/>
      <c r="D124"/>
      <c r="E124"/>
      <c r="F124"/>
      <c r="G124"/>
      <c r="H124"/>
      <c r="I124"/>
      <c r="J124"/>
    </row>
    <row r="125" spans="2:10" ht="14.5">
      <c r="B125"/>
      <c r="C125"/>
      <c r="D125"/>
      <c r="E125"/>
      <c r="F125"/>
      <c r="G125"/>
      <c r="H125"/>
      <c r="I125"/>
      <c r="J125"/>
    </row>
    <row r="126" spans="2:10" ht="14.5">
      <c r="B126"/>
      <c r="C126"/>
      <c r="D126"/>
      <c r="E126"/>
      <c r="F126"/>
      <c r="G126"/>
      <c r="H126"/>
      <c r="I126"/>
      <c r="J126"/>
    </row>
    <row r="127" spans="2:10" ht="14.5">
      <c r="B127"/>
      <c r="C127"/>
      <c r="D127"/>
      <c r="E127"/>
      <c r="F127"/>
      <c r="G127"/>
      <c r="H127"/>
      <c r="I127"/>
      <c r="J127"/>
    </row>
    <row r="128" spans="2:10" ht="14.5">
      <c r="B128"/>
      <c r="C128"/>
      <c r="D128"/>
      <c r="E128"/>
      <c r="F128"/>
      <c r="G128"/>
      <c r="H128"/>
      <c r="I128"/>
      <c r="J128"/>
    </row>
    <row r="129" spans="2:10" ht="14.5">
      <c r="B129"/>
      <c r="C129"/>
      <c r="D129"/>
      <c r="E129"/>
      <c r="F129"/>
      <c r="G129"/>
      <c r="H129"/>
      <c r="I129"/>
      <c r="J129"/>
    </row>
    <row r="130" spans="2:10" ht="14.5">
      <c r="B130"/>
      <c r="C130"/>
      <c r="D130"/>
      <c r="E130"/>
      <c r="F130"/>
      <c r="G130"/>
      <c r="H130"/>
      <c r="I130"/>
      <c r="J130"/>
    </row>
    <row r="131" spans="2:10" ht="14.5">
      <c r="B131"/>
      <c r="C131"/>
      <c r="D131"/>
      <c r="E131"/>
      <c r="F131"/>
      <c r="G131"/>
      <c r="H131"/>
      <c r="I131"/>
      <c r="J131"/>
    </row>
    <row r="132" spans="2:10" ht="14.5">
      <c r="B132"/>
      <c r="C132"/>
      <c r="D132"/>
      <c r="E132"/>
      <c r="F132"/>
      <c r="G132"/>
      <c r="H132"/>
      <c r="I132"/>
      <c r="J132"/>
    </row>
  </sheetData>
  <mergeCells count="1">
    <mergeCell ref="B3:P3"/>
  </mergeCells>
  <conditionalFormatting pivot="1" sqref="I8:J35">
    <cfRule type="iconSet" priority="1">
      <iconSet iconSet="3Arrows">
        <cfvo type="percent" val="0"/>
        <cfvo type="num" val="100"/>
        <cfvo type="num" val="100.00000009999999"/>
      </iconSet>
    </cfRule>
  </conditionalFormatting>
  <pageMargins left="0.7" right="0.7" top="0.75" bottom="0.75" header="0.3" footer="0.3"/>
  <pageSetup paperSize="9" orientation="portrait" r:id="rId2"/>
  <headerFooter>
    <oddFooter>&amp;CCopyright © 2013 Everest Global, Inc.
EGR-2013-2-D-0892</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B1:T120"/>
  <sheetViews>
    <sheetView showGridLines="0" zoomScale="80" zoomScaleNormal="80" workbookViewId="0"/>
  </sheetViews>
  <sheetFormatPr defaultColWidth="9.08984375" defaultRowHeight="12.5"/>
  <cols>
    <col min="1" max="1" width="3.6328125" style="10" customWidth="1"/>
    <col min="2" max="9" width="16.36328125" style="10" customWidth="1"/>
    <col min="10" max="16384" width="9.08984375" style="10"/>
  </cols>
  <sheetData>
    <row r="1" spans="2:20" ht="14.15" customHeight="1"/>
    <row r="2" spans="2:20" ht="14.15" customHeight="1"/>
    <row r="3" spans="2:20" ht="39.9" customHeight="1">
      <c r="B3" s="553" t="s">
        <v>1052</v>
      </c>
      <c r="C3" s="553"/>
      <c r="D3" s="553"/>
      <c r="E3" s="553"/>
      <c r="F3" s="553"/>
      <c r="G3" s="553"/>
      <c r="H3" s="553"/>
      <c r="I3" s="553"/>
      <c r="J3" s="553"/>
      <c r="K3" s="553"/>
      <c r="L3" s="553"/>
      <c r="M3" s="553"/>
      <c r="N3" s="553"/>
      <c r="O3" s="553"/>
      <c r="P3" s="553"/>
      <c r="Q3" s="553"/>
      <c r="R3" s="553"/>
      <c r="S3" s="553"/>
      <c r="T3" s="553"/>
    </row>
    <row r="4" spans="2:20" ht="14.15" customHeight="1"/>
    <row r="5" spans="2:20" ht="12.75" customHeight="1">
      <c r="B5" s="11" t="s">
        <v>422</v>
      </c>
    </row>
    <row r="6" spans="2:20" ht="12.75" customHeight="1">
      <c r="B6" s="20" t="s">
        <v>435</v>
      </c>
    </row>
    <row r="7" spans="2:20" ht="12.75" customHeight="1">
      <c r="B7" s="11"/>
    </row>
    <row r="8" spans="2:20" ht="12.75" customHeight="1">
      <c r="B8" s="11"/>
    </row>
    <row r="9" spans="2:20" ht="12.75" customHeight="1">
      <c r="B9" s="11"/>
    </row>
    <row r="10" spans="2:20" ht="12.75" customHeight="1">
      <c r="B10" s="11"/>
    </row>
    <row r="11" spans="2:20" ht="12.75" customHeight="1">
      <c r="B11" s="11"/>
    </row>
    <row r="12" spans="2:20" ht="12.75" customHeight="1">
      <c r="B12" s="11"/>
    </row>
    <row r="13" spans="2:20" ht="12.75" customHeight="1">
      <c r="B13" s="11"/>
    </row>
    <row r="14" spans="2:20" ht="12.75" customHeight="1">
      <c r="B14" s="11"/>
    </row>
    <row r="15" spans="2:20" ht="12.75" customHeight="1">
      <c r="B15" s="11"/>
    </row>
    <row r="16" spans="2:20" ht="12.75" customHeight="1">
      <c r="B16" s="11"/>
    </row>
    <row r="17" spans="2:9" ht="12.75" customHeight="1">
      <c r="B17" s="11"/>
    </row>
    <row r="18" spans="2:9" ht="12.75" customHeight="1">
      <c r="B18" s="11"/>
    </row>
    <row r="19" spans="2:9" ht="12.75" customHeight="1">
      <c r="B19" s="11"/>
    </row>
    <row r="20" spans="2:9" ht="12.75" customHeight="1">
      <c r="B20" s="11"/>
    </row>
    <row r="21" spans="2:9" ht="12.75" customHeight="1">
      <c r="B21" s="11"/>
    </row>
    <row r="22" spans="2:9" ht="12.75" customHeight="1">
      <c r="B22" s="11"/>
    </row>
    <row r="23" spans="2:9" ht="12.75" customHeight="1">
      <c r="B23" s="11"/>
    </row>
    <row r="24" spans="2:9" ht="12.75" customHeight="1">
      <c r="B24" s="11"/>
    </row>
    <row r="25" spans="2:9" ht="12.75" customHeight="1">
      <c r="B25" s="11"/>
    </row>
    <row r="26" spans="2:9" ht="12.75" customHeight="1">
      <c r="B26" s="11" t="s">
        <v>422</v>
      </c>
      <c r="F26" s="11" t="s">
        <v>423</v>
      </c>
    </row>
    <row r="27" spans="2:9">
      <c r="B27" s="421" t="s">
        <v>11</v>
      </c>
      <c r="C27" s="423" t="s">
        <v>427</v>
      </c>
      <c r="F27" s="10" t="s">
        <v>435</v>
      </c>
    </row>
    <row r="28" spans="2:9" ht="12.75" hidden="1" customHeight="1">
      <c r="B28" s="145"/>
    </row>
    <row r="29" spans="2:9" hidden="1">
      <c r="B29" s="426"/>
      <c r="C29" s="426"/>
      <c r="D29" s="426"/>
      <c r="E29" s="426"/>
      <c r="F29" s="427" t="s">
        <v>22</v>
      </c>
      <c r="G29" s="426"/>
      <c r="H29" s="426"/>
      <c r="I29" s="426"/>
    </row>
    <row r="30" spans="2:9" s="14" customFormat="1" ht="37.5">
      <c r="B30" s="444" t="s">
        <v>21</v>
      </c>
      <c r="C30" s="444" t="s">
        <v>1</v>
      </c>
      <c r="D30" s="444" t="s">
        <v>2</v>
      </c>
      <c r="E30" s="444" t="s">
        <v>3</v>
      </c>
      <c r="F30" s="430" t="s">
        <v>174</v>
      </c>
      <c r="G30" s="430" t="s">
        <v>175</v>
      </c>
      <c r="H30" s="430" t="s">
        <v>77</v>
      </c>
      <c r="I30" s="430" t="s">
        <v>78</v>
      </c>
    </row>
    <row r="31" spans="2:9">
      <c r="B31" s="428" t="s">
        <v>378</v>
      </c>
      <c r="C31" s="442" t="s">
        <v>18</v>
      </c>
      <c r="D31" s="432" t="s">
        <v>425</v>
      </c>
      <c r="E31" s="432" t="s">
        <v>319</v>
      </c>
      <c r="F31" s="441">
        <v>4834.2809100610375</v>
      </c>
      <c r="G31" s="424">
        <v>7599.4458414674436</v>
      </c>
      <c r="H31" s="424">
        <v>11960.221762842906</v>
      </c>
      <c r="I31" s="424">
        <v>20328.389858525792</v>
      </c>
    </row>
    <row r="32" spans="2:9">
      <c r="B32" s="425"/>
      <c r="C32" s="443"/>
      <c r="D32" s="433"/>
      <c r="E32" s="432" t="s">
        <v>10</v>
      </c>
      <c r="F32" s="441">
        <v>3825.2664576690304</v>
      </c>
      <c r="G32" s="424">
        <v>6297.4910678656097</v>
      </c>
      <c r="H32" s="424">
        <v>9694.4135896945936</v>
      </c>
      <c r="I32" s="424">
        <v>13602.007990463801</v>
      </c>
    </row>
    <row r="33" spans="2:9">
      <c r="B33" s="425"/>
      <c r="C33" s="443"/>
      <c r="D33" s="433"/>
      <c r="E33" s="432" t="s">
        <v>320</v>
      </c>
      <c r="F33" s="441">
        <v>6966.1492628875003</v>
      </c>
      <c r="G33" s="424">
        <v>10713.04943685599</v>
      </c>
      <c r="H33" s="424">
        <v>15928.387605444646</v>
      </c>
      <c r="I33" s="424">
        <v>25050.965955844422</v>
      </c>
    </row>
    <row r="34" spans="2:9">
      <c r="B34" s="425"/>
      <c r="C34" s="443"/>
      <c r="D34" s="433"/>
      <c r="E34" s="434" t="s">
        <v>321</v>
      </c>
      <c r="F34" s="441">
        <v>8128.3929328977756</v>
      </c>
      <c r="G34" s="424">
        <v>11827.184579427405</v>
      </c>
      <c r="H34" s="424">
        <v>18717.675469333408</v>
      </c>
      <c r="I34" s="424">
        <v>27114.529086253497</v>
      </c>
    </row>
    <row r="35" spans="2:9">
      <c r="B35" s="425"/>
      <c r="C35" s="443"/>
      <c r="D35" s="442" t="s">
        <v>399</v>
      </c>
      <c r="E35" s="442" t="s">
        <v>319</v>
      </c>
      <c r="F35" s="441">
        <v>4302.5100099543233</v>
      </c>
      <c r="G35" s="424">
        <v>6839.5012573206986</v>
      </c>
      <c r="H35" s="424">
        <v>11123.006239443905</v>
      </c>
      <c r="I35" s="424">
        <v>18905.402568428988</v>
      </c>
    </row>
    <row r="36" spans="2:9">
      <c r="B36" s="425"/>
      <c r="C36" s="443"/>
      <c r="D36" s="443"/>
      <c r="E36" s="442" t="s">
        <v>10</v>
      </c>
      <c r="F36" s="441">
        <v>3404.4871473254375</v>
      </c>
      <c r="G36" s="424">
        <v>5667.7419610790485</v>
      </c>
      <c r="H36" s="424">
        <v>9015.8046384159734</v>
      </c>
      <c r="I36" s="424">
        <v>12649.867431131333</v>
      </c>
    </row>
    <row r="37" spans="2:9">
      <c r="B37" s="425"/>
      <c r="C37" s="443"/>
      <c r="D37" s="443"/>
      <c r="E37" s="442" t="s">
        <v>320</v>
      </c>
      <c r="F37" s="441">
        <v>6478.5188144853755</v>
      </c>
      <c r="G37" s="424">
        <v>9963.1359762760694</v>
      </c>
      <c r="H37" s="424">
        <v>15291.252101226861</v>
      </c>
      <c r="I37" s="424">
        <v>24299.436977169091</v>
      </c>
    </row>
    <row r="38" spans="2:9">
      <c r="B38" s="425"/>
      <c r="C38" s="443"/>
      <c r="D38" s="443"/>
      <c r="E38" s="446" t="s">
        <v>321</v>
      </c>
      <c r="F38" s="441">
        <v>7559.4054275949311</v>
      </c>
      <c r="G38" s="424">
        <v>10999.281658867487</v>
      </c>
      <c r="H38" s="424">
        <v>17594.614941173404</v>
      </c>
      <c r="I38" s="424">
        <v>25487.657341078288</v>
      </c>
    </row>
    <row r="39" spans="2:9">
      <c r="B39" s="425"/>
      <c r="C39" s="443"/>
      <c r="D39" s="442" t="s">
        <v>401</v>
      </c>
      <c r="E39" s="442" t="s">
        <v>319</v>
      </c>
      <c r="F39" s="441">
        <v>4930.9665282622582</v>
      </c>
      <c r="G39" s="424">
        <v>7751.434758296793</v>
      </c>
      <c r="H39" s="424">
        <v>11960.221762842906</v>
      </c>
      <c r="I39" s="424">
        <v>20328.389858525792</v>
      </c>
    </row>
    <row r="40" spans="2:9">
      <c r="B40" s="425"/>
      <c r="C40" s="443"/>
      <c r="D40" s="443"/>
      <c r="E40" s="442" t="s">
        <v>10</v>
      </c>
      <c r="F40" s="441">
        <v>3901.7717868224113</v>
      </c>
      <c r="G40" s="424">
        <v>6423.4408892229212</v>
      </c>
      <c r="H40" s="424">
        <v>9694.4135896945936</v>
      </c>
      <c r="I40" s="424">
        <v>13602.007990463801</v>
      </c>
    </row>
    <row r="41" spans="2:9">
      <c r="B41" s="425"/>
      <c r="C41" s="443"/>
      <c r="D41" s="443"/>
      <c r="E41" s="442" t="s">
        <v>320</v>
      </c>
      <c r="F41" s="441">
        <v>6826.8262776297506</v>
      </c>
      <c r="G41" s="424">
        <v>10498.78844811887</v>
      </c>
      <c r="H41" s="424">
        <v>15450.535977281306</v>
      </c>
      <c r="I41" s="424">
        <v>24299.436977169091</v>
      </c>
    </row>
    <row r="42" spans="2:9">
      <c r="B42" s="425"/>
      <c r="C42" s="443"/>
      <c r="D42" s="443"/>
      <c r="E42" s="446" t="s">
        <v>321</v>
      </c>
      <c r="F42" s="441">
        <v>8209.6768622267537</v>
      </c>
      <c r="G42" s="424">
        <v>11945.456425221679</v>
      </c>
      <c r="H42" s="424">
        <v>18904.852224026745</v>
      </c>
      <c r="I42" s="424">
        <v>27385.674377116033</v>
      </c>
    </row>
    <row r="43" spans="2:9">
      <c r="B43" s="425"/>
      <c r="C43" s="443"/>
      <c r="D43" s="442" t="s">
        <v>398</v>
      </c>
      <c r="E43" s="442" t="s">
        <v>319</v>
      </c>
      <c r="F43" s="441">
        <v>4350.8528190549341</v>
      </c>
      <c r="G43" s="424">
        <v>6915.4957157353738</v>
      </c>
      <c r="H43" s="424">
        <v>11123.006239443905</v>
      </c>
      <c r="I43" s="424">
        <v>18905.402568428988</v>
      </c>
    </row>
    <row r="44" spans="2:9">
      <c r="B44" s="425"/>
      <c r="C44" s="443"/>
      <c r="D44" s="443"/>
      <c r="E44" s="442" t="s">
        <v>10</v>
      </c>
      <c r="F44" s="441">
        <v>3442.7398119021277</v>
      </c>
      <c r="G44" s="424">
        <v>5730.7168717577051</v>
      </c>
      <c r="H44" s="424">
        <v>9015.8046384159734</v>
      </c>
      <c r="I44" s="424">
        <v>12649.867431131333</v>
      </c>
    </row>
    <row r="45" spans="2:9">
      <c r="B45" s="425"/>
      <c r="C45" s="443"/>
      <c r="D45" s="443"/>
      <c r="E45" s="442" t="s">
        <v>320</v>
      </c>
      <c r="F45" s="441">
        <v>6548.1803071142494</v>
      </c>
      <c r="G45" s="424">
        <v>10070.26647064463</v>
      </c>
      <c r="H45" s="424">
        <v>15450.535977281306</v>
      </c>
      <c r="I45" s="424">
        <v>24299.436977169091</v>
      </c>
    </row>
    <row r="46" spans="2:9">
      <c r="B46" s="425"/>
      <c r="C46" s="443"/>
      <c r="D46" s="443"/>
      <c r="E46" s="446" t="s">
        <v>321</v>
      </c>
      <c r="F46" s="441">
        <v>7559.4054275949311</v>
      </c>
      <c r="G46" s="424">
        <v>10999.281658867487</v>
      </c>
      <c r="H46" s="424">
        <v>17594.614941173404</v>
      </c>
      <c r="I46" s="424">
        <v>25487.657341078288</v>
      </c>
    </row>
    <row r="47" spans="2:9">
      <c r="B47" s="425"/>
      <c r="C47" s="443"/>
      <c r="D47" s="442" t="s">
        <v>397</v>
      </c>
      <c r="E47" s="442" t="s">
        <v>319</v>
      </c>
      <c r="F47" s="441">
        <v>4254.1672008537125</v>
      </c>
      <c r="G47" s="424">
        <v>6839.5012573206986</v>
      </c>
      <c r="H47" s="424">
        <v>11123.006239443905</v>
      </c>
      <c r="I47" s="424">
        <v>18905.402568428988</v>
      </c>
    </row>
    <row r="48" spans="2:9">
      <c r="B48" s="425"/>
      <c r="C48" s="443"/>
      <c r="D48" s="443"/>
      <c r="E48" s="442" t="s">
        <v>10</v>
      </c>
      <c r="F48" s="441">
        <v>3366.2344827487468</v>
      </c>
      <c r="G48" s="424">
        <v>5667.7419610790485</v>
      </c>
      <c r="H48" s="424">
        <v>9015.8046384159734</v>
      </c>
      <c r="I48" s="424">
        <v>12649.867431131333</v>
      </c>
    </row>
    <row r="49" spans="2:9">
      <c r="B49" s="425"/>
      <c r="C49" s="443"/>
      <c r="D49" s="443"/>
      <c r="E49" s="442" t="s">
        <v>320</v>
      </c>
      <c r="F49" s="441">
        <v>6269.5343365987501</v>
      </c>
      <c r="G49" s="424">
        <v>9641.7444931703903</v>
      </c>
      <c r="H49" s="424">
        <v>15131.968225172413</v>
      </c>
      <c r="I49" s="424">
        <v>24048.927317610647</v>
      </c>
    </row>
    <row r="50" spans="2:9">
      <c r="B50" s="425"/>
      <c r="C50" s="443"/>
      <c r="D50" s="445"/>
      <c r="E50" s="446" t="s">
        <v>321</v>
      </c>
      <c r="F50" s="441">
        <v>7640.6893569239082</v>
      </c>
      <c r="G50" s="424">
        <v>11117.553504661761</v>
      </c>
      <c r="H50" s="424">
        <v>17781.791695866737</v>
      </c>
      <c r="I50" s="424">
        <v>25758.80263194082</v>
      </c>
    </row>
    <row r="51" spans="2:9">
      <c r="B51" s="425"/>
      <c r="C51" s="442" t="s">
        <v>19</v>
      </c>
      <c r="D51" s="442" t="s">
        <v>377</v>
      </c>
      <c r="E51" s="432" t="s">
        <v>319</v>
      </c>
      <c r="F51" s="441">
        <v>7635.5074490979232</v>
      </c>
      <c r="G51" s="424">
        <v>11148.749864665</v>
      </c>
      <c r="H51" s="424">
        <v>17185.265608824186</v>
      </c>
      <c r="I51" s="424">
        <v>28200.396748286679</v>
      </c>
    </row>
    <row r="52" spans="2:9">
      <c r="B52" s="425"/>
      <c r="C52" s="443"/>
      <c r="D52" s="443"/>
      <c r="E52" s="442" t="s">
        <v>10</v>
      </c>
      <c r="F52" s="441">
        <v>5233.4755895704202</v>
      </c>
      <c r="G52" s="424">
        <v>8305.2928198210739</v>
      </c>
      <c r="H52" s="424">
        <v>12879.864059292961</v>
      </c>
      <c r="I52" s="424">
        <v>22287.197388245178</v>
      </c>
    </row>
    <row r="53" spans="2:9">
      <c r="B53" s="425"/>
      <c r="C53" s="443"/>
      <c r="D53" s="443"/>
      <c r="E53" s="432" t="s">
        <v>320</v>
      </c>
      <c r="F53" s="441">
        <v>8038.4593388350449</v>
      </c>
      <c r="G53" s="424">
        <v>12957.828986299201</v>
      </c>
      <c r="H53" s="424">
        <v>19430.254098211721</v>
      </c>
      <c r="I53" s="424">
        <v>31684.927227241475</v>
      </c>
    </row>
    <row r="54" spans="2:9">
      <c r="B54" s="425"/>
      <c r="C54" s="443"/>
      <c r="D54" s="443"/>
      <c r="E54" s="432" t="s">
        <v>321</v>
      </c>
      <c r="F54" s="441">
        <v>10629.988293156248</v>
      </c>
      <c r="G54" s="424">
        <v>16538.505643710196</v>
      </c>
      <c r="H54" s="424">
        <v>26173.998983637299</v>
      </c>
      <c r="I54" s="424">
        <v>42744.891873092485</v>
      </c>
    </row>
    <row r="55" spans="2:9">
      <c r="B55" s="428" t="s">
        <v>364</v>
      </c>
      <c r="C55" s="442" t="s">
        <v>393</v>
      </c>
      <c r="D55" s="442" t="s">
        <v>400</v>
      </c>
      <c r="E55" s="442" t="s">
        <v>319</v>
      </c>
      <c r="F55" s="441">
        <v>12894.748172637401</v>
      </c>
      <c r="G55" s="424">
        <v>18481.842138934106</v>
      </c>
      <c r="H55" s="424">
        <v>28886.084616123211</v>
      </c>
      <c r="I55" s="424">
        <v>54827.922232651908</v>
      </c>
    </row>
    <row r="56" spans="2:9">
      <c r="B56" s="425"/>
      <c r="C56" s="443"/>
      <c r="D56" s="443"/>
      <c r="E56" s="442" t="s">
        <v>10</v>
      </c>
      <c r="F56" s="441">
        <v>10629.862041425398</v>
      </c>
      <c r="G56" s="424">
        <v>16300.259988416785</v>
      </c>
      <c r="H56" s="424">
        <v>22203.420240567724</v>
      </c>
      <c r="I56" s="424">
        <v>41785.034401068413</v>
      </c>
    </row>
    <row r="57" spans="2:9">
      <c r="B57" s="425"/>
      <c r="C57" s="443"/>
      <c r="D57" s="443"/>
      <c r="E57" s="442" t="s">
        <v>320</v>
      </c>
      <c r="F57" s="441">
        <v>17898.742382857658</v>
      </c>
      <c r="G57" s="424">
        <v>26001.302983000835</v>
      </c>
      <c r="H57" s="424">
        <v>38282.465340978852</v>
      </c>
      <c r="I57" s="424">
        <v>65203.90755406722</v>
      </c>
    </row>
    <row r="58" spans="2:9">
      <c r="B58" s="425"/>
      <c r="C58" s="443"/>
      <c r="D58" s="445"/>
      <c r="E58" s="446" t="s">
        <v>321</v>
      </c>
      <c r="F58" s="441">
        <v>16056.863738635177</v>
      </c>
      <c r="G58" s="424">
        <v>25206.756352252207</v>
      </c>
      <c r="H58" s="424">
        <v>37593.543777318162</v>
      </c>
      <c r="I58" s="424">
        <v>56887.267664100713</v>
      </c>
    </row>
    <row r="59" spans="2:9" ht="14.5">
      <c r="B59"/>
      <c r="C59"/>
      <c r="D59"/>
      <c r="E59"/>
      <c r="F59"/>
      <c r="G59"/>
      <c r="H59"/>
      <c r="I59"/>
    </row>
    <row r="60" spans="2:9" ht="14.5">
      <c r="B60"/>
      <c r="C60"/>
      <c r="D60"/>
      <c r="E60"/>
      <c r="F60"/>
      <c r="G60"/>
      <c r="H60"/>
      <c r="I60"/>
    </row>
    <row r="61" spans="2:9" ht="14.5">
      <c r="B61"/>
      <c r="C61"/>
      <c r="D61"/>
      <c r="E61"/>
      <c r="F61"/>
      <c r="G61"/>
      <c r="H61"/>
      <c r="I61"/>
    </row>
    <row r="62" spans="2:9" ht="14.5">
      <c r="B62"/>
      <c r="C62"/>
      <c r="D62"/>
      <c r="E62"/>
      <c r="F62"/>
      <c r="G62"/>
      <c r="H62"/>
      <c r="I62"/>
    </row>
    <row r="63" spans="2:9" ht="14.5">
      <c r="B63"/>
      <c r="C63"/>
      <c r="D63"/>
      <c r="E63"/>
      <c r="F63"/>
      <c r="G63"/>
      <c r="H63"/>
      <c r="I63"/>
    </row>
    <row r="64" spans="2:9" ht="14.5">
      <c r="B64"/>
      <c r="C64"/>
      <c r="D64"/>
      <c r="E64"/>
      <c r="F64"/>
      <c r="G64"/>
      <c r="H64"/>
      <c r="I64"/>
    </row>
    <row r="65" spans="2:9" ht="14.5">
      <c r="B65"/>
      <c r="C65"/>
      <c r="D65"/>
      <c r="E65"/>
      <c r="F65"/>
      <c r="G65"/>
      <c r="H65"/>
      <c r="I65"/>
    </row>
    <row r="66" spans="2:9" ht="14.5">
      <c r="B66"/>
      <c r="C66"/>
      <c r="D66"/>
      <c r="E66"/>
      <c r="F66"/>
      <c r="G66"/>
      <c r="H66"/>
      <c r="I66"/>
    </row>
    <row r="67" spans="2:9" ht="14.5">
      <c r="B67"/>
      <c r="C67"/>
      <c r="D67"/>
      <c r="E67"/>
      <c r="F67"/>
      <c r="G67"/>
      <c r="H67"/>
      <c r="I67"/>
    </row>
    <row r="68" spans="2:9" ht="14.5">
      <c r="B68"/>
      <c r="C68"/>
      <c r="D68"/>
      <c r="E68"/>
      <c r="F68"/>
      <c r="G68"/>
      <c r="H68"/>
      <c r="I68"/>
    </row>
    <row r="69" spans="2:9" ht="14.5">
      <c r="B69"/>
      <c r="C69"/>
      <c r="D69"/>
      <c r="E69"/>
      <c r="F69"/>
      <c r="G69"/>
      <c r="H69"/>
      <c r="I69"/>
    </row>
    <row r="70" spans="2:9" ht="14.5">
      <c r="B70"/>
      <c r="C70"/>
      <c r="D70"/>
      <c r="E70"/>
      <c r="F70"/>
      <c r="G70"/>
      <c r="H70"/>
      <c r="I70"/>
    </row>
    <row r="71" spans="2:9" ht="14.5">
      <c r="B71"/>
      <c r="C71"/>
      <c r="D71"/>
      <c r="E71"/>
      <c r="F71"/>
      <c r="G71"/>
      <c r="H71"/>
      <c r="I71"/>
    </row>
    <row r="72" spans="2:9" ht="14.5">
      <c r="B72"/>
      <c r="C72"/>
      <c r="D72"/>
      <c r="E72"/>
      <c r="F72"/>
      <c r="G72"/>
      <c r="H72"/>
      <c r="I72"/>
    </row>
    <row r="73" spans="2:9" ht="14.5">
      <c r="B73"/>
      <c r="C73"/>
      <c r="D73"/>
      <c r="E73"/>
      <c r="F73"/>
      <c r="G73"/>
      <c r="H73"/>
      <c r="I73"/>
    </row>
    <row r="74" spans="2:9" ht="14.5">
      <c r="B74"/>
      <c r="C74"/>
      <c r="D74"/>
      <c r="E74"/>
      <c r="F74"/>
      <c r="G74"/>
      <c r="H74"/>
      <c r="I74"/>
    </row>
    <row r="75" spans="2:9" ht="14.5">
      <c r="B75"/>
      <c r="C75"/>
      <c r="D75"/>
      <c r="E75"/>
      <c r="F75"/>
      <c r="G75"/>
      <c r="H75"/>
      <c r="I75"/>
    </row>
    <row r="76" spans="2:9" ht="14.5">
      <c r="B76"/>
      <c r="C76"/>
      <c r="D76"/>
      <c r="E76"/>
      <c r="F76"/>
      <c r="G76"/>
      <c r="H76"/>
      <c r="I76"/>
    </row>
    <row r="77" spans="2:9" ht="14.5">
      <c r="B77"/>
      <c r="C77"/>
      <c r="D77"/>
      <c r="E77"/>
      <c r="F77"/>
      <c r="G77"/>
      <c r="H77"/>
      <c r="I77"/>
    </row>
    <row r="78" spans="2:9" ht="14.5">
      <c r="B78"/>
      <c r="C78"/>
      <c r="D78"/>
      <c r="E78"/>
      <c r="F78"/>
      <c r="G78"/>
      <c r="H78"/>
      <c r="I78"/>
    </row>
    <row r="79" spans="2:9" ht="14.5">
      <c r="B79"/>
      <c r="C79"/>
      <c r="D79"/>
      <c r="E79"/>
      <c r="F79"/>
      <c r="G79"/>
      <c r="H79"/>
      <c r="I79"/>
    </row>
    <row r="80" spans="2:9" ht="14.5">
      <c r="B80"/>
      <c r="C80"/>
      <c r="D80"/>
      <c r="E80"/>
      <c r="F80"/>
      <c r="G80"/>
      <c r="H80"/>
      <c r="I80"/>
    </row>
    <row r="81" spans="2:9" ht="14.5">
      <c r="B81"/>
      <c r="C81"/>
      <c r="D81"/>
      <c r="E81"/>
      <c r="F81"/>
      <c r="G81"/>
      <c r="H81"/>
      <c r="I81"/>
    </row>
    <row r="82" spans="2:9" ht="14.5">
      <c r="B82"/>
      <c r="C82"/>
      <c r="D82"/>
      <c r="E82"/>
      <c r="F82"/>
      <c r="G82"/>
      <c r="H82"/>
      <c r="I82"/>
    </row>
    <row r="83" spans="2:9" ht="14.5">
      <c r="B83"/>
      <c r="C83"/>
      <c r="D83"/>
      <c r="E83"/>
      <c r="F83"/>
      <c r="G83"/>
      <c r="H83"/>
      <c r="I83"/>
    </row>
    <row r="84" spans="2:9" ht="14.5">
      <c r="B84"/>
      <c r="C84"/>
      <c r="D84"/>
      <c r="E84"/>
      <c r="F84"/>
      <c r="G84"/>
      <c r="H84"/>
      <c r="I84"/>
    </row>
    <row r="85" spans="2:9" ht="14.5">
      <c r="B85"/>
      <c r="C85"/>
      <c r="D85"/>
      <c r="E85"/>
      <c r="F85"/>
      <c r="G85"/>
      <c r="H85"/>
      <c r="I85"/>
    </row>
    <row r="86" spans="2:9" ht="14.5">
      <c r="B86"/>
      <c r="C86"/>
      <c r="D86"/>
      <c r="E86"/>
      <c r="F86"/>
      <c r="G86"/>
      <c r="H86"/>
      <c r="I86"/>
    </row>
    <row r="87" spans="2:9" ht="14.5">
      <c r="B87"/>
      <c r="C87"/>
      <c r="D87"/>
      <c r="E87"/>
      <c r="F87"/>
      <c r="G87"/>
      <c r="H87"/>
      <c r="I87"/>
    </row>
    <row r="88" spans="2:9" ht="14.5">
      <c r="B88"/>
      <c r="C88"/>
      <c r="D88"/>
      <c r="E88"/>
      <c r="F88"/>
      <c r="G88"/>
      <c r="H88"/>
      <c r="I88"/>
    </row>
    <row r="89" spans="2:9" ht="14.5">
      <c r="B89"/>
      <c r="C89"/>
      <c r="D89"/>
      <c r="E89"/>
      <c r="F89"/>
      <c r="G89"/>
      <c r="H89"/>
      <c r="I89"/>
    </row>
    <row r="90" spans="2:9" ht="14.5">
      <c r="B90"/>
      <c r="C90"/>
      <c r="D90"/>
      <c r="E90"/>
      <c r="F90"/>
      <c r="G90"/>
      <c r="H90"/>
      <c r="I90"/>
    </row>
    <row r="91" spans="2:9" ht="14.5">
      <c r="B91"/>
      <c r="C91"/>
      <c r="D91"/>
      <c r="E91"/>
      <c r="F91"/>
      <c r="G91"/>
      <c r="H91"/>
      <c r="I91"/>
    </row>
    <row r="92" spans="2:9" ht="14.5">
      <c r="B92"/>
      <c r="C92"/>
      <c r="D92"/>
      <c r="E92"/>
      <c r="F92"/>
      <c r="G92"/>
      <c r="H92"/>
      <c r="I92"/>
    </row>
    <row r="93" spans="2:9" ht="14.5">
      <c r="B93"/>
      <c r="C93"/>
      <c r="D93"/>
      <c r="E93"/>
      <c r="F93"/>
      <c r="G93"/>
      <c r="H93"/>
      <c r="I93"/>
    </row>
    <row r="94" spans="2:9" ht="14.5">
      <c r="B94"/>
      <c r="C94"/>
      <c r="D94"/>
      <c r="E94"/>
      <c r="F94"/>
      <c r="G94"/>
      <c r="H94"/>
      <c r="I94"/>
    </row>
    <row r="95" spans="2:9" ht="14.5">
      <c r="B95"/>
      <c r="C95"/>
      <c r="D95"/>
      <c r="E95"/>
      <c r="F95"/>
      <c r="G95"/>
      <c r="H95"/>
      <c r="I95"/>
    </row>
    <row r="96" spans="2:9" ht="14.5">
      <c r="B96"/>
      <c r="C96"/>
      <c r="D96"/>
      <c r="E96"/>
      <c r="F96"/>
      <c r="G96"/>
      <c r="H96"/>
      <c r="I96"/>
    </row>
    <row r="97" spans="2:9" ht="14.5">
      <c r="B97"/>
      <c r="C97"/>
      <c r="D97"/>
      <c r="E97"/>
      <c r="F97"/>
      <c r="G97"/>
      <c r="H97"/>
      <c r="I97"/>
    </row>
    <row r="98" spans="2:9" ht="14.5">
      <c r="B98"/>
      <c r="C98"/>
      <c r="D98"/>
      <c r="E98"/>
      <c r="F98"/>
      <c r="G98"/>
      <c r="H98"/>
      <c r="I98"/>
    </row>
    <row r="99" spans="2:9" ht="14.5">
      <c r="B99"/>
      <c r="C99"/>
      <c r="D99"/>
      <c r="E99"/>
      <c r="F99"/>
      <c r="G99"/>
      <c r="H99"/>
      <c r="I99"/>
    </row>
    <row r="100" spans="2:9" ht="14.5">
      <c r="B100"/>
      <c r="C100"/>
      <c r="D100"/>
      <c r="E100"/>
      <c r="F100"/>
      <c r="G100"/>
      <c r="H100"/>
      <c r="I100"/>
    </row>
    <row r="101" spans="2:9" ht="14.5">
      <c r="B101"/>
      <c r="C101"/>
      <c r="D101"/>
      <c r="E101"/>
      <c r="F101"/>
      <c r="G101"/>
      <c r="H101"/>
      <c r="I101"/>
    </row>
    <row r="102" spans="2:9" ht="14.5">
      <c r="B102"/>
      <c r="C102"/>
      <c r="D102"/>
      <c r="E102"/>
      <c r="F102"/>
      <c r="G102"/>
      <c r="H102"/>
      <c r="I102"/>
    </row>
    <row r="103" spans="2:9" ht="14.5">
      <c r="B103"/>
      <c r="C103"/>
      <c r="D103"/>
      <c r="E103"/>
      <c r="F103"/>
      <c r="G103"/>
      <c r="H103"/>
      <c r="I103"/>
    </row>
    <row r="104" spans="2:9" ht="14.5">
      <c r="B104"/>
      <c r="C104"/>
      <c r="D104"/>
      <c r="E104"/>
      <c r="F104"/>
      <c r="G104"/>
      <c r="H104"/>
      <c r="I104"/>
    </row>
    <row r="105" spans="2:9" ht="14.5">
      <c r="B105"/>
      <c r="C105"/>
      <c r="D105"/>
      <c r="E105"/>
      <c r="F105"/>
      <c r="G105"/>
      <c r="H105"/>
      <c r="I105"/>
    </row>
    <row r="106" spans="2:9" ht="14.5">
      <c r="B106"/>
      <c r="C106"/>
      <c r="D106"/>
      <c r="E106"/>
      <c r="F106"/>
      <c r="G106"/>
      <c r="H106"/>
      <c r="I106"/>
    </row>
    <row r="107" spans="2:9" ht="14.5">
      <c r="B107"/>
      <c r="C107"/>
      <c r="D107"/>
      <c r="E107"/>
      <c r="F107"/>
      <c r="G107"/>
      <c r="H107"/>
      <c r="I107"/>
    </row>
    <row r="108" spans="2:9" ht="14.5">
      <c r="B108"/>
      <c r="C108"/>
      <c r="D108"/>
      <c r="E108"/>
      <c r="F108"/>
      <c r="G108"/>
      <c r="H108"/>
      <c r="I108"/>
    </row>
    <row r="109" spans="2:9" ht="14.5">
      <c r="B109"/>
      <c r="C109"/>
      <c r="D109"/>
      <c r="E109"/>
      <c r="F109"/>
      <c r="G109"/>
      <c r="H109"/>
      <c r="I109"/>
    </row>
    <row r="110" spans="2:9" ht="14.5">
      <c r="B110"/>
      <c r="C110"/>
      <c r="D110"/>
      <c r="E110"/>
      <c r="F110"/>
      <c r="G110"/>
      <c r="H110"/>
      <c r="I110"/>
    </row>
    <row r="111" spans="2:9" ht="14.5">
      <c r="B111"/>
      <c r="C111"/>
      <c r="D111"/>
      <c r="E111"/>
      <c r="F111"/>
      <c r="G111"/>
      <c r="H111"/>
      <c r="I111"/>
    </row>
    <row r="112" spans="2:9" ht="14.5">
      <c r="B112"/>
      <c r="C112"/>
      <c r="D112"/>
      <c r="E112"/>
      <c r="F112"/>
      <c r="G112"/>
      <c r="H112"/>
      <c r="I112"/>
    </row>
    <row r="113" spans="2:9" ht="14.5">
      <c r="B113"/>
      <c r="C113"/>
      <c r="D113"/>
      <c r="E113"/>
      <c r="F113"/>
      <c r="G113"/>
      <c r="H113"/>
      <c r="I113"/>
    </row>
    <row r="114" spans="2:9" ht="14.5">
      <c r="B114"/>
      <c r="C114"/>
      <c r="D114"/>
      <c r="E114"/>
      <c r="F114"/>
      <c r="G114"/>
      <c r="H114"/>
      <c r="I114"/>
    </row>
    <row r="115" spans="2:9" ht="14.5">
      <c r="B115"/>
      <c r="C115"/>
      <c r="D115"/>
      <c r="E115"/>
      <c r="F115"/>
      <c r="G115"/>
      <c r="H115"/>
      <c r="I115"/>
    </row>
    <row r="116" spans="2:9" ht="14.5">
      <c r="B116"/>
      <c r="C116"/>
      <c r="D116"/>
      <c r="E116"/>
      <c r="F116"/>
      <c r="G116"/>
      <c r="H116"/>
      <c r="I116"/>
    </row>
    <row r="117" spans="2:9" ht="14.5">
      <c r="B117"/>
      <c r="C117"/>
      <c r="D117"/>
      <c r="E117"/>
      <c r="F117"/>
      <c r="G117"/>
      <c r="H117"/>
      <c r="I117"/>
    </row>
    <row r="118" spans="2:9" ht="14.5">
      <c r="B118"/>
      <c r="C118"/>
      <c r="D118"/>
      <c r="E118"/>
      <c r="F118"/>
      <c r="G118"/>
      <c r="H118"/>
      <c r="I118"/>
    </row>
    <row r="119" spans="2:9" ht="14.5">
      <c r="B119"/>
      <c r="C119"/>
      <c r="D119"/>
      <c r="E119"/>
      <c r="F119"/>
      <c r="G119"/>
      <c r="H119"/>
      <c r="I119"/>
    </row>
    <row r="120" spans="2:9" ht="14.5">
      <c r="B120"/>
      <c r="C120"/>
      <c r="D120"/>
      <c r="E120"/>
      <c r="F120"/>
      <c r="G120"/>
      <c r="H120"/>
      <c r="I120"/>
    </row>
  </sheetData>
  <mergeCells count="1">
    <mergeCell ref="B3:T3"/>
  </mergeCells>
  <pageMargins left="0.7" right="0.7" top="0.75" bottom="0.75" header="0.3" footer="0.3"/>
  <pageSetup orientation="portrait" r:id="rId2"/>
  <headerFooter>
    <oddFooter>&amp;CCopyright © 2013 Everest Global, Inc.
EGR-2013-2-D-0892</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2B964"/>
  </sheetPr>
  <dimension ref="B1:M134"/>
  <sheetViews>
    <sheetView showGridLines="0" zoomScale="80" zoomScaleNormal="80" workbookViewId="0">
      <pane xSplit="5" ySplit="9" topLeftCell="F10" activePane="bottomRight" state="frozen"/>
      <selection activeCell="C6" sqref="C6"/>
      <selection pane="topRight" activeCell="C6" sqref="C6"/>
      <selection pane="bottomLeft" activeCell="C6" sqref="C6"/>
      <selection pane="bottomRight" activeCell="O9" sqref="O9"/>
    </sheetView>
  </sheetViews>
  <sheetFormatPr defaultColWidth="9.08984375" defaultRowHeight="12.5"/>
  <cols>
    <col min="1" max="1" width="3.6328125" style="10" customWidth="1"/>
    <col min="2" max="5" width="16.36328125" style="10" customWidth="1"/>
    <col min="6" max="6" width="20" style="10" customWidth="1"/>
    <col min="7" max="7" width="16.6328125" style="10" customWidth="1"/>
    <col min="8" max="8" width="17.453125" style="10" customWidth="1"/>
    <col min="9" max="9" width="15.90625" style="10" customWidth="1"/>
    <col min="10" max="10" width="17.453125" style="10" customWidth="1"/>
    <col min="11" max="11" width="16.6328125" style="10" customWidth="1"/>
    <col min="12" max="12" width="17.453125" style="10" customWidth="1"/>
    <col min="13" max="13" width="12.453125" style="10" customWidth="1"/>
    <col min="14" max="14" width="11.54296875" style="10" bestFit="1" customWidth="1"/>
    <col min="15" max="15" width="11.08984375" style="10" bestFit="1" customWidth="1"/>
    <col min="16" max="16384" width="9.08984375" style="10"/>
  </cols>
  <sheetData>
    <row r="1" spans="2:13" ht="14.15" customHeight="1"/>
    <row r="2" spans="2:13" ht="14.15" customHeight="1"/>
    <row r="3" spans="2:13" ht="39.9" customHeight="1">
      <c r="B3" s="553" t="s">
        <v>1053</v>
      </c>
      <c r="C3" s="553"/>
      <c r="D3" s="553"/>
      <c r="E3" s="553"/>
      <c r="F3" s="553"/>
      <c r="G3" s="553"/>
      <c r="H3" s="553"/>
      <c r="I3" s="553"/>
      <c r="J3" s="553"/>
      <c r="K3" s="553"/>
      <c r="L3" s="553"/>
      <c r="M3" s="553"/>
    </row>
    <row r="4" spans="2:13" s="26" customFormat="1" ht="12" customHeight="1">
      <c r="B4" s="6"/>
      <c r="C4" s="6"/>
      <c r="D4" s="6"/>
      <c r="E4" s="6"/>
      <c r="F4" s="6"/>
      <c r="G4" s="6"/>
      <c r="H4" s="6"/>
      <c r="I4" s="6"/>
      <c r="J4" s="6"/>
      <c r="K4" s="6"/>
      <c r="L4" s="6"/>
      <c r="M4" s="6"/>
    </row>
    <row r="5" spans="2:13" ht="14.15" customHeight="1">
      <c r="B5" s="11" t="s">
        <v>422</v>
      </c>
      <c r="F5" s="11" t="s">
        <v>422</v>
      </c>
      <c r="J5" s="11" t="s">
        <v>422</v>
      </c>
    </row>
    <row r="6" spans="2:13" ht="13">
      <c r="B6" s="444" t="s">
        <v>11</v>
      </c>
      <c r="C6" s="447" t="s">
        <v>427</v>
      </c>
      <c r="F6" s="14" t="s">
        <v>437</v>
      </c>
      <c r="G6" s="69"/>
      <c r="H6" s="69"/>
      <c r="I6" s="69"/>
      <c r="J6" s="10" t="s">
        <v>435</v>
      </c>
      <c r="K6" s="70"/>
      <c r="L6" s="70"/>
      <c r="M6" s="70"/>
    </row>
    <row r="7" spans="2:13" ht="12.75" hidden="1" customHeight="1">
      <c r="B7" s="163"/>
      <c r="C7" s="45"/>
      <c r="D7" s="45"/>
      <c r="E7" s="45"/>
      <c r="G7" s="70"/>
      <c r="H7" s="69"/>
      <c r="I7" s="69"/>
      <c r="K7" s="70"/>
      <c r="L7" s="70"/>
      <c r="M7" s="70"/>
    </row>
    <row r="8" spans="2:13" hidden="1">
      <c r="B8" s="448"/>
      <c r="C8" s="449"/>
      <c r="D8" s="449"/>
      <c r="E8" s="449"/>
      <c r="F8" s="450" t="s">
        <v>22</v>
      </c>
      <c r="G8" s="451"/>
      <c r="H8" s="451"/>
      <c r="I8" s="451"/>
      <c r="J8" s="451"/>
      <c r="K8" s="451"/>
      <c r="L8" s="451"/>
      <c r="M8" s="452"/>
    </row>
    <row r="9" spans="2:13" s="14" customFormat="1" ht="50">
      <c r="B9" s="422" t="s">
        <v>21</v>
      </c>
      <c r="C9" s="422" t="s">
        <v>0</v>
      </c>
      <c r="D9" s="422" t="s">
        <v>1</v>
      </c>
      <c r="E9" s="422" t="s">
        <v>2</v>
      </c>
      <c r="F9" s="422" t="s">
        <v>177</v>
      </c>
      <c r="G9" s="422" t="s">
        <v>176</v>
      </c>
      <c r="H9" s="422" t="s">
        <v>139</v>
      </c>
      <c r="I9" s="422" t="s">
        <v>140</v>
      </c>
      <c r="J9" s="422" t="s">
        <v>179</v>
      </c>
      <c r="K9" s="422" t="s">
        <v>178</v>
      </c>
      <c r="L9" s="422" t="s">
        <v>141</v>
      </c>
      <c r="M9" s="422" t="s">
        <v>142</v>
      </c>
    </row>
    <row r="10" spans="2:13">
      <c r="B10" s="423" t="s">
        <v>319</v>
      </c>
      <c r="C10" s="423" t="s">
        <v>378</v>
      </c>
      <c r="D10" s="423" t="s">
        <v>18</v>
      </c>
      <c r="E10" s="423" t="s">
        <v>425</v>
      </c>
      <c r="F10" s="424">
        <v>324133.33333333331</v>
      </c>
      <c r="G10" s="424">
        <v>509534.66666666663</v>
      </c>
      <c r="H10" s="424">
        <v>801920</v>
      </c>
      <c r="I10" s="424">
        <v>1362996.6666666665</v>
      </c>
      <c r="J10" s="424">
        <v>4834.2809100610375</v>
      </c>
      <c r="K10" s="424">
        <v>7599.4458414674436</v>
      </c>
      <c r="L10" s="424">
        <v>11960.221762842906</v>
      </c>
      <c r="M10" s="424">
        <v>20328.389858525792</v>
      </c>
    </row>
    <row r="11" spans="2:13">
      <c r="B11" s="425"/>
      <c r="C11" s="425"/>
      <c r="D11" s="425"/>
      <c r="E11" s="423" t="s">
        <v>399</v>
      </c>
      <c r="F11" s="424">
        <v>288478.66666666663</v>
      </c>
      <c r="G11" s="424">
        <v>458581.19999999995</v>
      </c>
      <c r="H11" s="424">
        <v>745785.60000000009</v>
      </c>
      <c r="I11" s="424">
        <v>1267586.8999999999</v>
      </c>
      <c r="J11" s="424">
        <v>4302.5100099543233</v>
      </c>
      <c r="K11" s="424">
        <v>6839.5012573206986</v>
      </c>
      <c r="L11" s="424">
        <v>11123.006239443905</v>
      </c>
      <c r="M11" s="424">
        <v>18905.402568428988</v>
      </c>
    </row>
    <row r="12" spans="2:13">
      <c r="B12" s="425"/>
      <c r="C12" s="425"/>
      <c r="D12" s="425"/>
      <c r="E12" s="423" t="s">
        <v>401</v>
      </c>
      <c r="F12" s="424">
        <v>330616</v>
      </c>
      <c r="G12" s="424">
        <v>519725.36</v>
      </c>
      <c r="H12" s="424">
        <v>801920</v>
      </c>
      <c r="I12" s="424">
        <v>1362996.6666666665</v>
      </c>
      <c r="J12" s="424">
        <v>4930.9665282622582</v>
      </c>
      <c r="K12" s="424">
        <v>7751.434758296793</v>
      </c>
      <c r="L12" s="424">
        <v>11960.221762842906</v>
      </c>
      <c r="M12" s="424">
        <v>20328.389858525792</v>
      </c>
    </row>
    <row r="13" spans="2:13">
      <c r="B13" s="425"/>
      <c r="C13" s="425"/>
      <c r="D13" s="425"/>
      <c r="E13" s="423" t="s">
        <v>398</v>
      </c>
      <c r="F13" s="424">
        <v>291720</v>
      </c>
      <c r="G13" s="424">
        <v>463676.54666666663</v>
      </c>
      <c r="H13" s="424">
        <v>745785.60000000009</v>
      </c>
      <c r="I13" s="424">
        <v>1267586.8999999999</v>
      </c>
      <c r="J13" s="424">
        <v>4350.8528190549341</v>
      </c>
      <c r="K13" s="424">
        <v>6915.4957157353738</v>
      </c>
      <c r="L13" s="424">
        <v>11123.006239443905</v>
      </c>
      <c r="M13" s="424">
        <v>18905.402568428988</v>
      </c>
    </row>
    <row r="14" spans="2:13">
      <c r="B14" s="425"/>
      <c r="C14" s="425"/>
      <c r="D14" s="425"/>
      <c r="E14" s="423" t="s">
        <v>397</v>
      </c>
      <c r="F14" s="424">
        <v>285237.33333333331</v>
      </c>
      <c r="G14" s="424">
        <v>458581.19999999995</v>
      </c>
      <c r="H14" s="424">
        <v>745785.60000000009</v>
      </c>
      <c r="I14" s="424">
        <v>1267586.8999999999</v>
      </c>
      <c r="J14" s="424">
        <v>4254.1672008537125</v>
      </c>
      <c r="K14" s="424">
        <v>6839.5012573206986</v>
      </c>
      <c r="L14" s="424">
        <v>11123.006239443905</v>
      </c>
      <c r="M14" s="424">
        <v>18905.402568428988</v>
      </c>
    </row>
    <row r="15" spans="2:13">
      <c r="B15" s="425"/>
      <c r="C15" s="425"/>
      <c r="D15" s="423" t="s">
        <v>19</v>
      </c>
      <c r="E15" s="423" t="s">
        <v>377</v>
      </c>
      <c r="F15" s="424">
        <v>364750.84800000006</v>
      </c>
      <c r="G15" s="424">
        <v>532579.66079999995</v>
      </c>
      <c r="H15" s="424">
        <v>820946.11860596319</v>
      </c>
      <c r="I15" s="424">
        <v>1347142.766403723</v>
      </c>
      <c r="J15" s="424">
        <v>7635.5074490979232</v>
      </c>
      <c r="K15" s="424">
        <v>11148.749864665</v>
      </c>
      <c r="L15" s="424">
        <v>17185.265608824186</v>
      </c>
      <c r="M15" s="424">
        <v>28200.396748286679</v>
      </c>
    </row>
    <row r="16" spans="2:13">
      <c r="B16" s="425"/>
      <c r="C16" s="423" t="s">
        <v>364</v>
      </c>
      <c r="D16" s="423" t="s">
        <v>393</v>
      </c>
      <c r="E16" s="423" t="s">
        <v>400</v>
      </c>
      <c r="F16" s="424">
        <v>245520</v>
      </c>
      <c r="G16" s="424">
        <v>351900</v>
      </c>
      <c r="H16" s="424">
        <v>550000</v>
      </c>
      <c r="I16" s="424">
        <v>1043940.625</v>
      </c>
      <c r="J16" s="424">
        <v>12894.748172637401</v>
      </c>
      <c r="K16" s="424">
        <v>18481.842138934106</v>
      </c>
      <c r="L16" s="424">
        <v>28886.084616123211</v>
      </c>
      <c r="M16" s="424">
        <v>54827.922232651908</v>
      </c>
    </row>
    <row r="17" spans="2:13">
      <c r="B17" s="423" t="s">
        <v>10</v>
      </c>
      <c r="C17" s="423" t="s">
        <v>378</v>
      </c>
      <c r="D17" s="423" t="s">
        <v>18</v>
      </c>
      <c r="E17" s="423" t="s">
        <v>425</v>
      </c>
      <c r="F17" s="424">
        <v>256480.00000000003</v>
      </c>
      <c r="G17" s="424">
        <v>422240.00000000006</v>
      </c>
      <c r="H17" s="424">
        <v>650000</v>
      </c>
      <c r="I17" s="424">
        <v>912000</v>
      </c>
      <c r="J17" s="424">
        <v>3825.2664576690304</v>
      </c>
      <c r="K17" s="424">
        <v>6297.4910678656097</v>
      </c>
      <c r="L17" s="424">
        <v>9694.4135896945936</v>
      </c>
      <c r="M17" s="424">
        <v>13602.007990463801</v>
      </c>
    </row>
    <row r="18" spans="2:13">
      <c r="B18" s="425"/>
      <c r="C18" s="425"/>
      <c r="D18" s="425"/>
      <c r="E18" s="423" t="s">
        <v>399</v>
      </c>
      <c r="F18" s="424">
        <v>228267.20000000004</v>
      </c>
      <c r="G18" s="424">
        <v>380016.00000000006</v>
      </c>
      <c r="H18" s="424">
        <v>604500</v>
      </c>
      <c r="I18" s="424">
        <v>848160</v>
      </c>
      <c r="J18" s="424">
        <v>3404.4871473254375</v>
      </c>
      <c r="K18" s="424">
        <v>5667.7419610790485</v>
      </c>
      <c r="L18" s="424">
        <v>9015.8046384159734</v>
      </c>
      <c r="M18" s="424">
        <v>12649.867431131333</v>
      </c>
    </row>
    <row r="19" spans="2:13">
      <c r="B19" s="425"/>
      <c r="C19" s="425"/>
      <c r="D19" s="425"/>
      <c r="E19" s="423" t="s">
        <v>401</v>
      </c>
      <c r="F19" s="424">
        <v>261609.60000000003</v>
      </c>
      <c r="G19" s="424">
        <v>430684.80000000005</v>
      </c>
      <c r="H19" s="424">
        <v>650000</v>
      </c>
      <c r="I19" s="424">
        <v>912000</v>
      </c>
      <c r="J19" s="424">
        <v>3901.7717868224113</v>
      </c>
      <c r="K19" s="424">
        <v>6423.4408892229212</v>
      </c>
      <c r="L19" s="424">
        <v>9694.4135896945936</v>
      </c>
      <c r="M19" s="424">
        <v>13602.007990463801</v>
      </c>
    </row>
    <row r="20" spans="2:13">
      <c r="B20" s="425"/>
      <c r="C20" s="425"/>
      <c r="D20" s="425"/>
      <c r="E20" s="423" t="s">
        <v>398</v>
      </c>
      <c r="F20" s="424">
        <v>230832.00000000003</v>
      </c>
      <c r="G20" s="424">
        <v>384238.40000000008</v>
      </c>
      <c r="H20" s="424">
        <v>604500</v>
      </c>
      <c r="I20" s="424">
        <v>848160</v>
      </c>
      <c r="J20" s="424">
        <v>3442.7398119021277</v>
      </c>
      <c r="K20" s="424">
        <v>5730.7168717577051</v>
      </c>
      <c r="L20" s="424">
        <v>9015.8046384159734</v>
      </c>
      <c r="M20" s="424">
        <v>12649.867431131333</v>
      </c>
    </row>
    <row r="21" spans="2:13">
      <c r="B21" s="425"/>
      <c r="C21" s="425"/>
      <c r="D21" s="425"/>
      <c r="E21" s="423" t="s">
        <v>397</v>
      </c>
      <c r="F21" s="424">
        <v>225702.40000000002</v>
      </c>
      <c r="G21" s="424">
        <v>380016.00000000006</v>
      </c>
      <c r="H21" s="424">
        <v>604500</v>
      </c>
      <c r="I21" s="424">
        <v>848160</v>
      </c>
      <c r="J21" s="424">
        <v>3366.2344827487468</v>
      </c>
      <c r="K21" s="424">
        <v>5667.7419610790485</v>
      </c>
      <c r="L21" s="424">
        <v>9015.8046384159734</v>
      </c>
      <c r="M21" s="424">
        <v>12649.867431131333</v>
      </c>
    </row>
    <row r="22" spans="2:13">
      <c r="B22" s="425"/>
      <c r="C22" s="425"/>
      <c r="D22" s="423" t="s">
        <v>19</v>
      </c>
      <c r="E22" s="423" t="s">
        <v>377</v>
      </c>
      <c r="F22" s="424">
        <v>250004.95016328414</v>
      </c>
      <c r="G22" s="424">
        <v>396746.72824475402</v>
      </c>
      <c r="H22" s="424">
        <v>615275.58830511733</v>
      </c>
      <c r="I22" s="424">
        <v>1064667.1751811632</v>
      </c>
      <c r="J22" s="424">
        <v>5233.4755895704202</v>
      </c>
      <c r="K22" s="424">
        <v>8305.2928198210739</v>
      </c>
      <c r="L22" s="424">
        <v>12879.864059292961</v>
      </c>
      <c r="M22" s="424">
        <v>22287.197388245178</v>
      </c>
    </row>
    <row r="23" spans="2:13">
      <c r="B23" s="425"/>
      <c r="C23" s="423" t="s">
        <v>364</v>
      </c>
      <c r="D23" s="423" t="s">
        <v>393</v>
      </c>
      <c r="E23" s="423" t="s">
        <v>400</v>
      </c>
      <c r="F23" s="424">
        <v>202395.86640000003</v>
      </c>
      <c r="G23" s="424">
        <v>310362</v>
      </c>
      <c r="H23" s="424">
        <v>422760</v>
      </c>
      <c r="I23" s="424">
        <v>795600</v>
      </c>
      <c r="J23" s="424">
        <v>10629.862041425398</v>
      </c>
      <c r="K23" s="424">
        <v>16300.259988416785</v>
      </c>
      <c r="L23" s="424">
        <v>22203.420240567724</v>
      </c>
      <c r="M23" s="424">
        <v>41785.034401068413</v>
      </c>
    </row>
    <row r="24" spans="2:13">
      <c r="B24" s="423" t="s">
        <v>320</v>
      </c>
      <c r="C24" s="423" t="s">
        <v>378</v>
      </c>
      <c r="D24" s="423" t="s">
        <v>18</v>
      </c>
      <c r="E24" s="423" t="s">
        <v>425</v>
      </c>
      <c r="F24" s="424">
        <v>467072.8125</v>
      </c>
      <c r="G24" s="424">
        <v>718298.4375</v>
      </c>
      <c r="H24" s="424">
        <v>1067981.25</v>
      </c>
      <c r="I24" s="424">
        <v>1679640.3125</v>
      </c>
      <c r="J24" s="424">
        <v>6966.1492628875003</v>
      </c>
      <c r="K24" s="424">
        <v>10713.04943685599</v>
      </c>
      <c r="L24" s="424">
        <v>15928.387605444646</v>
      </c>
      <c r="M24" s="424">
        <v>25050.965955844422</v>
      </c>
    </row>
    <row r="25" spans="2:13">
      <c r="B25" s="425"/>
      <c r="C25" s="425"/>
      <c r="D25" s="425"/>
      <c r="E25" s="423" t="s">
        <v>399</v>
      </c>
      <c r="F25" s="424">
        <v>434377.71562500001</v>
      </c>
      <c r="G25" s="424">
        <v>668017.546875</v>
      </c>
      <c r="H25" s="424">
        <v>1025262</v>
      </c>
      <c r="I25" s="424">
        <v>1629251.1031249999</v>
      </c>
      <c r="J25" s="424">
        <v>6478.5188144853755</v>
      </c>
      <c r="K25" s="424">
        <v>9963.1359762760694</v>
      </c>
      <c r="L25" s="424">
        <v>15291.252101226861</v>
      </c>
      <c r="M25" s="424">
        <v>24299.436977169091</v>
      </c>
    </row>
    <row r="26" spans="2:13">
      <c r="B26" s="425"/>
      <c r="C26" s="425"/>
      <c r="D26" s="425"/>
      <c r="E26" s="423" t="s">
        <v>401</v>
      </c>
      <c r="F26" s="424">
        <v>457731.35625000001</v>
      </c>
      <c r="G26" s="424">
        <v>703932.46875</v>
      </c>
      <c r="H26" s="424">
        <v>1035941.8125</v>
      </c>
      <c r="I26" s="424">
        <v>1629251.1031249999</v>
      </c>
      <c r="J26" s="424">
        <v>6826.8262776297506</v>
      </c>
      <c r="K26" s="424">
        <v>10498.78844811887</v>
      </c>
      <c r="L26" s="424">
        <v>15450.535977281306</v>
      </c>
      <c r="M26" s="424">
        <v>24299.436977169091</v>
      </c>
    </row>
    <row r="27" spans="2:13">
      <c r="B27" s="425"/>
      <c r="C27" s="425"/>
      <c r="D27" s="425"/>
      <c r="E27" s="423" t="s">
        <v>398</v>
      </c>
      <c r="F27" s="424">
        <v>439048.44374999998</v>
      </c>
      <c r="G27" s="424">
        <v>675200.53125</v>
      </c>
      <c r="H27" s="424">
        <v>1035941.8125</v>
      </c>
      <c r="I27" s="424">
        <v>1629251.1031249999</v>
      </c>
      <c r="J27" s="424">
        <v>6548.1803071142494</v>
      </c>
      <c r="K27" s="424">
        <v>10070.26647064463</v>
      </c>
      <c r="L27" s="424">
        <v>15450.535977281306</v>
      </c>
      <c r="M27" s="424">
        <v>24299.436977169091</v>
      </c>
    </row>
    <row r="28" spans="2:13">
      <c r="B28" s="425"/>
      <c r="C28" s="425"/>
      <c r="D28" s="425"/>
      <c r="E28" s="423" t="s">
        <v>397</v>
      </c>
      <c r="F28" s="424">
        <v>420365.53125</v>
      </c>
      <c r="G28" s="424">
        <v>646468.59375</v>
      </c>
      <c r="H28" s="424">
        <v>1014582.1875</v>
      </c>
      <c r="I28" s="424">
        <v>1612454.7</v>
      </c>
      <c r="J28" s="424">
        <v>6269.5343365987501</v>
      </c>
      <c r="K28" s="424">
        <v>9641.7444931703903</v>
      </c>
      <c r="L28" s="424">
        <v>15131.968225172413</v>
      </c>
      <c r="M28" s="424">
        <v>24048.927317610647</v>
      </c>
    </row>
    <row r="29" spans="2:13">
      <c r="B29" s="425"/>
      <c r="C29" s="425"/>
      <c r="D29" s="423" t="s">
        <v>19</v>
      </c>
      <c r="E29" s="423" t="s">
        <v>377</v>
      </c>
      <c r="F29" s="424">
        <v>384000</v>
      </c>
      <c r="G29" s="424">
        <v>619000</v>
      </c>
      <c r="H29" s="424">
        <v>928190</v>
      </c>
      <c r="I29" s="424">
        <v>1513600.0000000002</v>
      </c>
      <c r="J29" s="424">
        <v>8038.4593388350449</v>
      </c>
      <c r="K29" s="424">
        <v>12957.828986299201</v>
      </c>
      <c r="L29" s="424">
        <v>19430.254098211721</v>
      </c>
      <c r="M29" s="424">
        <v>31684.927227241475</v>
      </c>
    </row>
    <row r="30" spans="2:13">
      <c r="B30" s="425"/>
      <c r="C30" s="423" t="s">
        <v>364</v>
      </c>
      <c r="D30" s="423" t="s">
        <v>393</v>
      </c>
      <c r="E30" s="423" t="s">
        <v>400</v>
      </c>
      <c r="F30" s="424">
        <v>340797.6</v>
      </c>
      <c r="G30" s="424">
        <v>495072.864</v>
      </c>
      <c r="H30" s="424">
        <v>728910</v>
      </c>
      <c r="I30" s="424">
        <v>1241502.6000000001</v>
      </c>
      <c r="J30" s="424">
        <v>17898.742382857658</v>
      </c>
      <c r="K30" s="424">
        <v>26001.302983000835</v>
      </c>
      <c r="L30" s="424">
        <v>38282.465340978852</v>
      </c>
      <c r="M30" s="424">
        <v>65203.90755406722</v>
      </c>
    </row>
    <row r="31" spans="2:13">
      <c r="B31" s="423" t="s">
        <v>321</v>
      </c>
      <c r="C31" s="423" t="s">
        <v>378</v>
      </c>
      <c r="D31" s="423" t="s">
        <v>18</v>
      </c>
      <c r="E31" s="423" t="s">
        <v>425</v>
      </c>
      <c r="F31" s="424">
        <v>545000</v>
      </c>
      <c r="G31" s="424">
        <v>793000</v>
      </c>
      <c r="H31" s="424">
        <v>1255000</v>
      </c>
      <c r="I31" s="424">
        <v>1818000</v>
      </c>
      <c r="J31" s="424">
        <v>8128.3929328977756</v>
      </c>
      <c r="K31" s="424">
        <v>11827.184579427405</v>
      </c>
      <c r="L31" s="424">
        <v>18717.675469333408</v>
      </c>
      <c r="M31" s="424">
        <v>27114.529086253497</v>
      </c>
    </row>
    <row r="32" spans="2:13">
      <c r="B32" s="425"/>
      <c r="C32" s="425"/>
      <c r="D32" s="425"/>
      <c r="E32" s="423" t="s">
        <v>399</v>
      </c>
      <c r="F32" s="424">
        <v>506850</v>
      </c>
      <c r="G32" s="424">
        <v>737490</v>
      </c>
      <c r="H32" s="424">
        <v>1179700</v>
      </c>
      <c r="I32" s="424">
        <v>1708920</v>
      </c>
      <c r="J32" s="424">
        <v>7559.4054275949311</v>
      </c>
      <c r="K32" s="424">
        <v>10999.281658867487</v>
      </c>
      <c r="L32" s="424">
        <v>17594.614941173404</v>
      </c>
      <c r="M32" s="424">
        <v>25487.657341078288</v>
      </c>
    </row>
    <row r="33" spans="2:13">
      <c r="B33" s="425"/>
      <c r="C33" s="425"/>
      <c r="D33" s="425"/>
      <c r="E33" s="423" t="s">
        <v>401</v>
      </c>
      <c r="F33" s="424">
        <v>550450</v>
      </c>
      <c r="G33" s="424">
        <v>800930</v>
      </c>
      <c r="H33" s="424">
        <v>1267550</v>
      </c>
      <c r="I33" s="424">
        <v>1836180</v>
      </c>
      <c r="J33" s="424">
        <v>8209.6768622267537</v>
      </c>
      <c r="K33" s="424">
        <v>11945.456425221679</v>
      </c>
      <c r="L33" s="424">
        <v>18904.852224026745</v>
      </c>
      <c r="M33" s="424">
        <v>27385.674377116033</v>
      </c>
    </row>
    <row r="34" spans="2:13">
      <c r="B34" s="425"/>
      <c r="C34" s="425"/>
      <c r="D34" s="425"/>
      <c r="E34" s="423" t="s">
        <v>398</v>
      </c>
      <c r="F34" s="424">
        <v>506850</v>
      </c>
      <c r="G34" s="424">
        <v>737490</v>
      </c>
      <c r="H34" s="424">
        <v>1179700</v>
      </c>
      <c r="I34" s="424">
        <v>1708920</v>
      </c>
      <c r="J34" s="424">
        <v>7559.4054275949311</v>
      </c>
      <c r="K34" s="424">
        <v>10999.281658867487</v>
      </c>
      <c r="L34" s="424">
        <v>17594.614941173404</v>
      </c>
      <c r="M34" s="424">
        <v>25487.657341078288</v>
      </c>
    </row>
    <row r="35" spans="2:13">
      <c r="B35" s="425"/>
      <c r="C35" s="425"/>
      <c r="D35" s="425"/>
      <c r="E35" s="423" t="s">
        <v>397</v>
      </c>
      <c r="F35" s="424">
        <v>512300</v>
      </c>
      <c r="G35" s="424">
        <v>745420</v>
      </c>
      <c r="H35" s="424">
        <v>1192250</v>
      </c>
      <c r="I35" s="424">
        <v>1727100</v>
      </c>
      <c r="J35" s="424">
        <v>7640.6893569239082</v>
      </c>
      <c r="K35" s="424">
        <v>11117.553504661761</v>
      </c>
      <c r="L35" s="424">
        <v>17781.791695866737</v>
      </c>
      <c r="M35" s="424">
        <v>25758.80263194082</v>
      </c>
    </row>
    <row r="36" spans="2:13">
      <c r="B36" s="425"/>
      <c r="C36" s="425"/>
      <c r="D36" s="423" t="s">
        <v>19</v>
      </c>
      <c r="E36" s="423" t="s">
        <v>377</v>
      </c>
      <c r="F36" s="424">
        <v>507798.24</v>
      </c>
      <c r="G36" s="424">
        <v>790050.17</v>
      </c>
      <c r="H36" s="424">
        <v>1250341.04</v>
      </c>
      <c r="I36" s="424">
        <v>2041938.3599999999</v>
      </c>
      <c r="J36" s="424">
        <v>10629.988293156248</v>
      </c>
      <c r="K36" s="424">
        <v>16538.505643710196</v>
      </c>
      <c r="L36" s="424">
        <v>26173.998983637299</v>
      </c>
      <c r="M36" s="424">
        <v>42744.891873092485</v>
      </c>
    </row>
    <row r="37" spans="2:13">
      <c r="B37" s="425"/>
      <c r="C37" s="423" t="s">
        <v>364</v>
      </c>
      <c r="D37" s="423" t="s">
        <v>393</v>
      </c>
      <c r="E37" s="423" t="s">
        <v>400</v>
      </c>
      <c r="F37" s="424">
        <v>305727.65999999997</v>
      </c>
      <c r="G37" s="424">
        <v>479944.44999999995</v>
      </c>
      <c r="H37" s="424">
        <v>715792.72</v>
      </c>
      <c r="I37" s="424">
        <v>1083151.2</v>
      </c>
      <c r="J37" s="424">
        <v>16056.863738635177</v>
      </c>
      <c r="K37" s="424">
        <v>25206.756352252207</v>
      </c>
      <c r="L37" s="424">
        <v>37593.543777318162</v>
      </c>
      <c r="M37" s="424">
        <v>56887.267664100713</v>
      </c>
    </row>
    <row r="38" spans="2:13" ht="14.5">
      <c r="B38"/>
      <c r="C38"/>
      <c r="D38"/>
      <c r="E38"/>
      <c r="F38"/>
      <c r="G38"/>
      <c r="H38"/>
      <c r="I38"/>
      <c r="J38"/>
      <c r="K38"/>
      <c r="L38"/>
      <c r="M38"/>
    </row>
    <row r="39" spans="2:13" ht="14.5">
      <c r="B39"/>
      <c r="C39"/>
      <c r="D39"/>
      <c r="E39"/>
      <c r="F39"/>
      <c r="G39"/>
      <c r="H39"/>
      <c r="I39"/>
      <c r="J39"/>
      <c r="K39"/>
      <c r="L39"/>
      <c r="M39"/>
    </row>
    <row r="40" spans="2:13" ht="14.5">
      <c r="B40"/>
      <c r="C40"/>
      <c r="D40"/>
      <c r="E40"/>
      <c r="F40"/>
      <c r="G40"/>
      <c r="H40"/>
      <c r="I40"/>
      <c r="J40"/>
      <c r="K40"/>
      <c r="L40"/>
      <c r="M40"/>
    </row>
    <row r="41" spans="2:13" ht="14.5">
      <c r="B41"/>
      <c r="C41"/>
      <c r="D41"/>
      <c r="E41"/>
      <c r="F41"/>
      <c r="G41"/>
      <c r="H41"/>
      <c r="I41"/>
      <c r="J41"/>
      <c r="K41"/>
      <c r="L41"/>
      <c r="M41"/>
    </row>
    <row r="42" spans="2:13" ht="14.5">
      <c r="B42"/>
      <c r="C42"/>
      <c r="D42"/>
      <c r="E42"/>
      <c r="F42"/>
      <c r="G42"/>
      <c r="H42"/>
      <c r="I42"/>
      <c r="J42"/>
      <c r="K42"/>
      <c r="L42"/>
      <c r="M42"/>
    </row>
    <row r="43" spans="2:13" ht="14.5">
      <c r="B43"/>
      <c r="C43"/>
      <c r="D43"/>
      <c r="E43"/>
      <c r="F43"/>
      <c r="G43"/>
      <c r="H43"/>
      <c r="I43"/>
      <c r="J43"/>
      <c r="K43"/>
      <c r="L43"/>
      <c r="M43"/>
    </row>
    <row r="44" spans="2:13" ht="14.5">
      <c r="B44"/>
      <c r="C44"/>
      <c r="D44"/>
      <c r="E44"/>
      <c r="F44"/>
      <c r="G44"/>
      <c r="H44"/>
      <c r="I44"/>
      <c r="J44"/>
      <c r="K44"/>
      <c r="L44"/>
      <c r="M44"/>
    </row>
    <row r="45" spans="2:13" ht="14.5">
      <c r="B45"/>
      <c r="C45"/>
      <c r="D45"/>
      <c r="E45"/>
      <c r="F45"/>
      <c r="G45"/>
      <c r="H45"/>
      <c r="I45"/>
      <c r="J45"/>
      <c r="K45"/>
      <c r="L45"/>
      <c r="M45"/>
    </row>
    <row r="46" spans="2:13" ht="14.5">
      <c r="B46"/>
      <c r="C46"/>
      <c r="D46"/>
      <c r="E46"/>
      <c r="F46"/>
      <c r="G46"/>
      <c r="H46"/>
      <c r="I46"/>
      <c r="J46"/>
      <c r="K46"/>
      <c r="L46"/>
      <c r="M46"/>
    </row>
    <row r="47" spans="2:13" ht="14.5">
      <c r="B47"/>
      <c r="C47"/>
      <c r="D47"/>
      <c r="E47"/>
      <c r="F47"/>
      <c r="G47"/>
      <c r="H47"/>
      <c r="I47"/>
      <c r="J47"/>
      <c r="K47"/>
      <c r="L47"/>
      <c r="M47"/>
    </row>
    <row r="48" spans="2:13" ht="14.5">
      <c r="B48"/>
      <c r="C48"/>
      <c r="D48"/>
      <c r="E48"/>
      <c r="F48"/>
      <c r="G48"/>
      <c r="H48"/>
      <c r="I48"/>
      <c r="J48"/>
      <c r="K48"/>
      <c r="L48"/>
      <c r="M48"/>
    </row>
    <row r="49" spans="2:13" ht="14.5">
      <c r="B49"/>
      <c r="C49"/>
      <c r="D49"/>
      <c r="E49"/>
      <c r="F49"/>
      <c r="G49"/>
      <c r="H49"/>
      <c r="I49"/>
      <c r="J49"/>
      <c r="K49"/>
      <c r="L49"/>
      <c r="M49"/>
    </row>
    <row r="50" spans="2:13" ht="14.5">
      <c r="B50"/>
      <c r="C50"/>
      <c r="D50"/>
      <c r="E50"/>
      <c r="F50"/>
      <c r="G50"/>
      <c r="H50"/>
      <c r="I50"/>
      <c r="J50"/>
      <c r="K50"/>
      <c r="L50"/>
      <c r="M50"/>
    </row>
    <row r="51" spans="2:13" ht="14.5">
      <c r="B51"/>
      <c r="C51"/>
      <c r="D51"/>
      <c r="E51"/>
      <c r="F51"/>
      <c r="G51"/>
      <c r="H51"/>
      <c r="I51"/>
      <c r="J51"/>
      <c r="K51"/>
      <c r="L51"/>
      <c r="M51"/>
    </row>
    <row r="52" spans="2:13" ht="14.5">
      <c r="B52"/>
      <c r="C52"/>
      <c r="D52"/>
      <c r="E52"/>
      <c r="F52"/>
      <c r="G52"/>
      <c r="H52"/>
      <c r="I52"/>
      <c r="J52"/>
      <c r="K52"/>
      <c r="L52"/>
      <c r="M52"/>
    </row>
    <row r="53" spans="2:13" ht="14.5">
      <c r="B53"/>
      <c r="C53"/>
      <c r="D53"/>
      <c r="E53"/>
      <c r="F53"/>
      <c r="G53"/>
      <c r="H53"/>
      <c r="I53"/>
      <c r="J53"/>
      <c r="K53"/>
      <c r="L53"/>
      <c r="M53"/>
    </row>
    <row r="54" spans="2:13" ht="14.5">
      <c r="B54"/>
      <c r="C54"/>
      <c r="D54"/>
      <c r="E54"/>
      <c r="F54"/>
      <c r="G54"/>
      <c r="H54"/>
      <c r="I54"/>
      <c r="J54"/>
      <c r="K54"/>
      <c r="L54"/>
      <c r="M54"/>
    </row>
    <row r="55" spans="2:13" ht="14.5">
      <c r="B55"/>
      <c r="C55"/>
      <c r="D55"/>
      <c r="E55"/>
      <c r="F55"/>
      <c r="G55"/>
      <c r="H55"/>
      <c r="I55"/>
      <c r="J55"/>
      <c r="K55"/>
      <c r="L55"/>
      <c r="M55"/>
    </row>
    <row r="56" spans="2:13" ht="14.5">
      <c r="B56"/>
      <c r="C56"/>
      <c r="D56"/>
      <c r="E56"/>
      <c r="F56"/>
      <c r="G56"/>
      <c r="H56"/>
      <c r="I56"/>
      <c r="J56"/>
      <c r="K56"/>
      <c r="L56"/>
      <c r="M56"/>
    </row>
    <row r="57" spans="2:13" ht="14.5">
      <c r="B57"/>
      <c r="C57"/>
      <c r="D57"/>
      <c r="E57"/>
      <c r="F57"/>
      <c r="G57"/>
      <c r="H57"/>
      <c r="I57"/>
      <c r="J57"/>
      <c r="K57"/>
      <c r="L57"/>
      <c r="M57"/>
    </row>
    <row r="58" spans="2:13" ht="14.5">
      <c r="B58"/>
      <c r="C58"/>
      <c r="D58"/>
      <c r="E58"/>
      <c r="F58"/>
      <c r="G58"/>
      <c r="H58"/>
      <c r="I58"/>
      <c r="J58"/>
      <c r="K58"/>
      <c r="L58"/>
      <c r="M58"/>
    </row>
    <row r="59" spans="2:13" ht="14.5">
      <c r="B59"/>
      <c r="C59"/>
      <c r="D59"/>
      <c r="E59"/>
      <c r="F59"/>
      <c r="G59"/>
      <c r="H59"/>
      <c r="I59"/>
      <c r="J59"/>
      <c r="K59"/>
      <c r="L59"/>
      <c r="M59"/>
    </row>
    <row r="60" spans="2:13" ht="14.5">
      <c r="B60"/>
      <c r="C60"/>
      <c r="D60"/>
      <c r="E60"/>
      <c r="F60"/>
      <c r="G60"/>
      <c r="H60"/>
      <c r="I60"/>
      <c r="J60"/>
      <c r="K60"/>
      <c r="L60"/>
      <c r="M60"/>
    </row>
    <row r="61" spans="2:13" ht="14.5">
      <c r="B61"/>
      <c r="C61"/>
      <c r="D61"/>
      <c r="E61"/>
      <c r="F61"/>
      <c r="G61"/>
      <c r="H61"/>
      <c r="I61"/>
      <c r="J61"/>
      <c r="K61"/>
      <c r="L61"/>
      <c r="M61"/>
    </row>
    <row r="62" spans="2:13" ht="14.5">
      <c r="B62"/>
      <c r="C62"/>
      <c r="D62"/>
      <c r="E62"/>
      <c r="F62"/>
      <c r="G62"/>
      <c r="H62"/>
      <c r="I62"/>
      <c r="J62"/>
      <c r="K62"/>
      <c r="L62"/>
      <c r="M62"/>
    </row>
    <row r="63" spans="2:13" ht="14.5">
      <c r="B63"/>
      <c r="C63"/>
      <c r="D63"/>
      <c r="E63"/>
      <c r="F63"/>
      <c r="G63"/>
      <c r="H63"/>
      <c r="I63"/>
      <c r="J63"/>
      <c r="K63"/>
      <c r="L63"/>
      <c r="M63"/>
    </row>
    <row r="64" spans="2:13" ht="14.5">
      <c r="B64"/>
      <c r="C64"/>
      <c r="D64"/>
      <c r="E64"/>
      <c r="F64"/>
      <c r="G64"/>
      <c r="H64"/>
      <c r="I64"/>
      <c r="J64"/>
      <c r="K64"/>
      <c r="L64"/>
      <c r="M64"/>
    </row>
    <row r="65" spans="2:13" ht="14.5">
      <c r="B65"/>
      <c r="C65"/>
      <c r="D65"/>
      <c r="E65"/>
      <c r="F65"/>
      <c r="G65"/>
      <c r="H65"/>
      <c r="I65"/>
      <c r="J65"/>
      <c r="K65"/>
      <c r="L65"/>
      <c r="M65"/>
    </row>
    <row r="66" spans="2:13" ht="14.5">
      <c r="B66"/>
      <c r="C66"/>
      <c r="D66"/>
      <c r="E66"/>
      <c r="F66"/>
      <c r="G66"/>
      <c r="H66"/>
      <c r="I66"/>
      <c r="J66"/>
      <c r="K66"/>
      <c r="L66"/>
      <c r="M66"/>
    </row>
    <row r="67" spans="2:13" ht="14.5">
      <c r="B67"/>
      <c r="C67"/>
      <c r="D67"/>
      <c r="E67"/>
      <c r="F67"/>
      <c r="G67"/>
      <c r="H67"/>
      <c r="I67"/>
      <c r="J67"/>
      <c r="K67"/>
      <c r="L67"/>
      <c r="M67"/>
    </row>
    <row r="68" spans="2:13" ht="14.5">
      <c r="B68"/>
      <c r="C68"/>
      <c r="D68"/>
      <c r="E68"/>
      <c r="F68"/>
      <c r="G68"/>
      <c r="H68"/>
      <c r="I68"/>
      <c r="J68"/>
      <c r="K68"/>
      <c r="L68"/>
      <c r="M68"/>
    </row>
    <row r="69" spans="2:13" ht="14.5">
      <c r="B69"/>
      <c r="C69"/>
      <c r="D69"/>
      <c r="E69"/>
      <c r="F69"/>
      <c r="G69"/>
      <c r="H69"/>
      <c r="I69"/>
      <c r="J69"/>
      <c r="K69"/>
      <c r="L69"/>
      <c r="M69"/>
    </row>
    <row r="70" spans="2:13" ht="14.5">
      <c r="B70"/>
      <c r="C70"/>
      <c r="D70"/>
      <c r="E70"/>
      <c r="F70"/>
      <c r="G70"/>
      <c r="H70"/>
      <c r="I70"/>
      <c r="J70"/>
      <c r="K70"/>
      <c r="L70"/>
      <c r="M70"/>
    </row>
    <row r="71" spans="2:13" ht="14.5">
      <c r="B71"/>
      <c r="C71"/>
      <c r="D71"/>
      <c r="E71"/>
      <c r="F71"/>
      <c r="G71"/>
      <c r="H71"/>
      <c r="I71"/>
      <c r="J71"/>
      <c r="K71"/>
      <c r="L71"/>
      <c r="M71"/>
    </row>
    <row r="72" spans="2:13" ht="14.5">
      <c r="B72"/>
      <c r="C72"/>
      <c r="D72"/>
      <c r="E72"/>
      <c r="F72"/>
      <c r="G72"/>
      <c r="H72"/>
      <c r="I72"/>
      <c r="J72"/>
      <c r="K72"/>
      <c r="L72"/>
      <c r="M72"/>
    </row>
    <row r="73" spans="2:13" ht="14.5">
      <c r="B73"/>
      <c r="C73"/>
      <c r="D73"/>
      <c r="E73"/>
      <c r="F73"/>
      <c r="G73"/>
      <c r="H73"/>
      <c r="I73"/>
      <c r="J73"/>
      <c r="K73"/>
      <c r="L73"/>
      <c r="M73"/>
    </row>
    <row r="74" spans="2:13" ht="14.5">
      <c r="B74"/>
      <c r="C74"/>
      <c r="D74"/>
      <c r="E74"/>
      <c r="F74"/>
      <c r="G74"/>
      <c r="H74"/>
      <c r="I74"/>
      <c r="J74"/>
      <c r="K74"/>
      <c r="L74"/>
      <c r="M74"/>
    </row>
    <row r="75" spans="2:13" ht="14.5">
      <c r="B75"/>
      <c r="C75"/>
      <c r="D75"/>
      <c r="E75"/>
      <c r="F75"/>
      <c r="G75"/>
      <c r="H75"/>
      <c r="I75"/>
      <c r="J75"/>
      <c r="K75"/>
      <c r="L75"/>
      <c r="M75"/>
    </row>
    <row r="76" spans="2:13" ht="14.5">
      <c r="B76"/>
      <c r="C76"/>
      <c r="D76"/>
      <c r="E76"/>
      <c r="F76"/>
      <c r="G76"/>
      <c r="H76"/>
      <c r="I76"/>
      <c r="J76"/>
      <c r="K76"/>
      <c r="L76"/>
      <c r="M76"/>
    </row>
    <row r="77" spans="2:13" ht="14.5">
      <c r="B77"/>
      <c r="C77"/>
      <c r="D77"/>
      <c r="E77"/>
      <c r="F77"/>
      <c r="G77"/>
      <c r="H77"/>
      <c r="I77"/>
      <c r="J77"/>
      <c r="K77"/>
      <c r="L77"/>
      <c r="M77"/>
    </row>
    <row r="78" spans="2:13" ht="14.5">
      <c r="B78"/>
      <c r="C78"/>
      <c r="D78"/>
      <c r="E78"/>
      <c r="F78"/>
      <c r="G78"/>
      <c r="H78"/>
      <c r="I78"/>
      <c r="J78"/>
      <c r="K78"/>
      <c r="L78"/>
      <c r="M78"/>
    </row>
    <row r="79" spans="2:13" ht="14.5">
      <c r="B79"/>
      <c r="C79"/>
      <c r="D79"/>
      <c r="E79"/>
      <c r="F79"/>
      <c r="G79"/>
      <c r="H79"/>
      <c r="I79"/>
      <c r="J79"/>
      <c r="K79"/>
      <c r="L79"/>
      <c r="M79"/>
    </row>
    <row r="80" spans="2:13" ht="14.5">
      <c r="B80"/>
      <c r="C80"/>
      <c r="D80"/>
      <c r="E80"/>
      <c r="F80"/>
      <c r="G80"/>
      <c r="H80"/>
      <c r="I80"/>
      <c r="J80"/>
      <c r="K80"/>
      <c r="L80"/>
      <c r="M80"/>
    </row>
    <row r="81" spans="2:13" ht="14.5">
      <c r="B81"/>
      <c r="C81"/>
      <c r="D81"/>
      <c r="E81"/>
      <c r="F81"/>
      <c r="G81"/>
      <c r="H81"/>
      <c r="I81"/>
      <c r="J81"/>
      <c r="K81"/>
      <c r="L81"/>
      <c r="M81"/>
    </row>
    <row r="82" spans="2:13" ht="14.5">
      <c r="B82"/>
      <c r="C82"/>
      <c r="D82"/>
      <c r="E82"/>
      <c r="F82"/>
      <c r="G82"/>
      <c r="H82"/>
      <c r="I82"/>
      <c r="J82"/>
      <c r="K82"/>
      <c r="L82"/>
      <c r="M82"/>
    </row>
    <row r="83" spans="2:13" ht="14.5">
      <c r="B83"/>
      <c r="C83"/>
      <c r="D83"/>
      <c r="E83"/>
      <c r="F83"/>
      <c r="G83"/>
      <c r="H83"/>
      <c r="I83"/>
      <c r="J83"/>
      <c r="K83"/>
      <c r="L83"/>
      <c r="M83"/>
    </row>
    <row r="84" spans="2:13" ht="14.5">
      <c r="B84"/>
      <c r="C84"/>
      <c r="D84"/>
      <c r="E84"/>
      <c r="F84"/>
      <c r="G84"/>
      <c r="H84"/>
      <c r="I84"/>
      <c r="J84"/>
      <c r="K84"/>
      <c r="L84"/>
      <c r="M84"/>
    </row>
    <row r="85" spans="2:13" ht="14.5">
      <c r="B85"/>
      <c r="C85"/>
      <c r="D85"/>
      <c r="E85"/>
      <c r="F85"/>
      <c r="G85"/>
      <c r="H85"/>
      <c r="I85"/>
      <c r="J85"/>
      <c r="K85"/>
      <c r="L85"/>
      <c r="M85"/>
    </row>
    <row r="86" spans="2:13" ht="14.5">
      <c r="B86"/>
      <c r="C86"/>
      <c r="D86"/>
      <c r="E86"/>
      <c r="F86"/>
      <c r="G86"/>
      <c r="H86"/>
      <c r="I86"/>
      <c r="J86"/>
      <c r="K86"/>
      <c r="L86"/>
      <c r="M86"/>
    </row>
    <row r="87" spans="2:13" ht="14.5">
      <c r="B87"/>
      <c r="C87"/>
      <c r="D87"/>
      <c r="E87"/>
      <c r="F87"/>
      <c r="G87"/>
      <c r="H87"/>
      <c r="I87"/>
      <c r="J87"/>
      <c r="K87"/>
      <c r="L87"/>
      <c r="M87"/>
    </row>
    <row r="88" spans="2:13" ht="14.5">
      <c r="B88"/>
      <c r="C88"/>
      <c r="D88"/>
      <c r="E88"/>
      <c r="F88"/>
      <c r="G88"/>
      <c r="H88"/>
      <c r="I88"/>
      <c r="J88"/>
      <c r="K88"/>
      <c r="L88"/>
      <c r="M88"/>
    </row>
    <row r="89" spans="2:13" ht="14.5">
      <c r="B89"/>
      <c r="C89"/>
      <c r="D89"/>
      <c r="E89"/>
      <c r="F89"/>
      <c r="G89"/>
      <c r="H89"/>
      <c r="I89"/>
      <c r="J89"/>
      <c r="K89"/>
      <c r="L89"/>
      <c r="M89"/>
    </row>
    <row r="90" spans="2:13" ht="14.5">
      <c r="B90"/>
      <c r="C90"/>
      <c r="D90"/>
      <c r="E90"/>
      <c r="F90"/>
      <c r="G90"/>
      <c r="H90"/>
      <c r="I90"/>
      <c r="J90"/>
      <c r="K90"/>
      <c r="L90"/>
      <c r="M90"/>
    </row>
    <row r="91" spans="2:13" ht="14.5">
      <c r="B91"/>
      <c r="C91"/>
      <c r="D91"/>
      <c r="E91"/>
      <c r="F91"/>
      <c r="G91"/>
      <c r="H91"/>
      <c r="I91"/>
      <c r="J91"/>
      <c r="K91"/>
      <c r="L91"/>
      <c r="M91"/>
    </row>
    <row r="92" spans="2:13" ht="14.5">
      <c r="B92"/>
      <c r="C92"/>
      <c r="D92"/>
      <c r="E92"/>
      <c r="F92"/>
      <c r="G92"/>
      <c r="H92"/>
      <c r="I92"/>
      <c r="J92"/>
      <c r="K92"/>
      <c r="L92"/>
      <c r="M92"/>
    </row>
    <row r="93" spans="2:13" ht="14.5">
      <c r="B93"/>
      <c r="C93"/>
      <c r="D93"/>
      <c r="E93"/>
      <c r="F93"/>
      <c r="G93"/>
      <c r="H93"/>
      <c r="I93"/>
      <c r="J93"/>
      <c r="K93"/>
      <c r="L93"/>
      <c r="M93"/>
    </row>
    <row r="94" spans="2:13" ht="14.5">
      <c r="B94"/>
      <c r="C94"/>
      <c r="D94"/>
      <c r="E94"/>
      <c r="F94"/>
      <c r="G94"/>
      <c r="H94"/>
      <c r="I94"/>
      <c r="J94"/>
      <c r="K94"/>
      <c r="L94"/>
      <c r="M94"/>
    </row>
    <row r="95" spans="2:13" ht="14.5">
      <c r="B95"/>
      <c r="C95"/>
      <c r="D95"/>
      <c r="E95"/>
      <c r="F95"/>
      <c r="G95"/>
      <c r="H95"/>
      <c r="I95"/>
      <c r="J95"/>
      <c r="K95"/>
      <c r="L95"/>
      <c r="M95"/>
    </row>
    <row r="96" spans="2:13" ht="14.5">
      <c r="B96"/>
      <c r="C96"/>
      <c r="D96"/>
      <c r="E96"/>
      <c r="F96"/>
      <c r="G96"/>
      <c r="H96"/>
      <c r="I96"/>
      <c r="J96"/>
      <c r="K96"/>
      <c r="L96"/>
      <c r="M96"/>
    </row>
    <row r="97" spans="2:13" ht="14.5">
      <c r="B97"/>
      <c r="C97"/>
      <c r="D97"/>
      <c r="E97"/>
      <c r="F97"/>
      <c r="G97"/>
      <c r="H97"/>
      <c r="I97"/>
      <c r="J97"/>
      <c r="K97"/>
      <c r="L97"/>
      <c r="M97"/>
    </row>
    <row r="98" spans="2:13" ht="14.5">
      <c r="B98"/>
      <c r="C98"/>
      <c r="D98"/>
      <c r="E98"/>
      <c r="F98"/>
      <c r="G98"/>
      <c r="H98"/>
      <c r="I98"/>
      <c r="J98"/>
      <c r="K98"/>
      <c r="L98"/>
      <c r="M98"/>
    </row>
    <row r="99" spans="2:13" ht="14.5">
      <c r="B99"/>
      <c r="C99"/>
      <c r="D99"/>
      <c r="E99"/>
      <c r="F99"/>
      <c r="G99"/>
      <c r="H99"/>
      <c r="I99"/>
      <c r="J99"/>
      <c r="K99"/>
      <c r="L99"/>
      <c r="M99"/>
    </row>
    <row r="100" spans="2:13" ht="14.5">
      <c r="B100"/>
      <c r="C100"/>
      <c r="D100"/>
      <c r="E100"/>
      <c r="F100"/>
      <c r="G100"/>
      <c r="H100"/>
      <c r="I100"/>
      <c r="J100"/>
      <c r="K100"/>
      <c r="L100"/>
      <c r="M100"/>
    </row>
    <row r="101" spans="2:13" ht="14.5">
      <c r="B101"/>
      <c r="C101"/>
      <c r="D101"/>
      <c r="E101"/>
      <c r="F101"/>
      <c r="G101"/>
      <c r="H101"/>
      <c r="I101"/>
      <c r="J101"/>
      <c r="K101"/>
      <c r="L101"/>
      <c r="M101"/>
    </row>
    <row r="102" spans="2:13" ht="14.5">
      <c r="B102"/>
      <c r="C102"/>
      <c r="D102"/>
      <c r="E102"/>
      <c r="F102"/>
      <c r="G102"/>
      <c r="H102"/>
      <c r="I102"/>
      <c r="J102"/>
      <c r="K102"/>
      <c r="L102"/>
      <c r="M102"/>
    </row>
    <row r="103" spans="2:13" ht="14.5">
      <c r="B103"/>
      <c r="C103"/>
      <c r="D103"/>
      <c r="E103"/>
      <c r="F103"/>
      <c r="G103"/>
      <c r="H103"/>
      <c r="I103"/>
      <c r="J103"/>
      <c r="K103"/>
      <c r="L103"/>
      <c r="M103"/>
    </row>
    <row r="104" spans="2:13" ht="14.5">
      <c r="B104"/>
      <c r="C104"/>
      <c r="D104"/>
      <c r="E104"/>
      <c r="F104"/>
      <c r="G104"/>
      <c r="H104"/>
      <c r="I104"/>
      <c r="J104"/>
      <c r="K104"/>
      <c r="L104"/>
      <c r="M104"/>
    </row>
    <row r="105" spans="2:13" ht="14.5">
      <c r="B105"/>
      <c r="C105"/>
      <c r="D105"/>
      <c r="E105"/>
      <c r="F105"/>
      <c r="G105"/>
      <c r="H105"/>
      <c r="I105"/>
      <c r="J105"/>
      <c r="K105"/>
      <c r="L105"/>
      <c r="M105"/>
    </row>
    <row r="106" spans="2:13" ht="14.5">
      <c r="B106"/>
      <c r="C106"/>
      <c r="D106"/>
      <c r="E106"/>
      <c r="F106"/>
      <c r="G106"/>
      <c r="H106"/>
      <c r="I106"/>
      <c r="J106"/>
      <c r="K106"/>
      <c r="L106"/>
      <c r="M106"/>
    </row>
    <row r="107" spans="2:13" ht="14.5">
      <c r="B107"/>
      <c r="C107"/>
      <c r="D107"/>
      <c r="E107"/>
      <c r="F107"/>
      <c r="G107"/>
      <c r="H107"/>
      <c r="I107"/>
      <c r="J107"/>
      <c r="K107"/>
      <c r="L107"/>
      <c r="M107"/>
    </row>
    <row r="108" spans="2:13" ht="14.5">
      <c r="B108"/>
      <c r="C108"/>
      <c r="D108"/>
      <c r="E108"/>
      <c r="F108"/>
      <c r="G108"/>
      <c r="H108"/>
      <c r="I108"/>
      <c r="J108"/>
      <c r="K108"/>
      <c r="L108"/>
      <c r="M108"/>
    </row>
    <row r="109" spans="2:13" ht="14.5">
      <c r="B109"/>
      <c r="C109"/>
      <c r="D109"/>
      <c r="E109"/>
      <c r="F109"/>
      <c r="G109"/>
      <c r="H109"/>
      <c r="I109"/>
      <c r="J109"/>
      <c r="K109"/>
      <c r="L109"/>
      <c r="M109"/>
    </row>
    <row r="110" spans="2:13" ht="14.5">
      <c r="B110"/>
      <c r="C110"/>
      <c r="D110"/>
      <c r="E110"/>
      <c r="F110"/>
      <c r="G110"/>
      <c r="H110"/>
      <c r="I110"/>
      <c r="J110"/>
      <c r="K110"/>
      <c r="L110"/>
      <c r="M110"/>
    </row>
    <row r="111" spans="2:13" ht="14.5">
      <c r="B111"/>
      <c r="C111"/>
      <c r="D111"/>
      <c r="E111"/>
      <c r="F111"/>
      <c r="G111"/>
      <c r="H111"/>
      <c r="I111"/>
      <c r="J111"/>
      <c r="K111"/>
      <c r="L111"/>
      <c r="M111"/>
    </row>
    <row r="112" spans="2:13" ht="14.5">
      <c r="B112"/>
      <c r="C112"/>
      <c r="D112"/>
      <c r="E112"/>
      <c r="F112"/>
      <c r="G112"/>
      <c r="H112"/>
      <c r="I112"/>
      <c r="J112"/>
      <c r="K112"/>
      <c r="L112"/>
      <c r="M112"/>
    </row>
    <row r="113" spans="2:13" ht="14.5">
      <c r="B113"/>
      <c r="C113"/>
      <c r="D113"/>
      <c r="E113"/>
      <c r="F113"/>
      <c r="G113"/>
      <c r="H113"/>
      <c r="I113"/>
      <c r="J113"/>
      <c r="K113"/>
      <c r="L113"/>
      <c r="M113"/>
    </row>
    <row r="114" spans="2:13" ht="14.5">
      <c r="B114"/>
      <c r="C114"/>
      <c r="D114"/>
      <c r="E114"/>
      <c r="F114"/>
      <c r="G114"/>
      <c r="H114"/>
      <c r="I114"/>
      <c r="J114"/>
      <c r="K114"/>
      <c r="L114"/>
      <c r="M114"/>
    </row>
    <row r="115" spans="2:13" ht="14.5">
      <c r="B115"/>
      <c r="C115"/>
      <c r="D115"/>
      <c r="E115"/>
      <c r="F115"/>
      <c r="G115"/>
      <c r="H115"/>
      <c r="I115"/>
      <c r="J115"/>
      <c r="K115"/>
      <c r="L115"/>
      <c r="M115"/>
    </row>
    <row r="116" spans="2:13" ht="14.5">
      <c r="B116"/>
      <c r="C116"/>
      <c r="D116"/>
      <c r="E116"/>
      <c r="F116"/>
      <c r="G116"/>
      <c r="H116"/>
      <c r="I116"/>
      <c r="J116"/>
      <c r="K116"/>
      <c r="L116"/>
      <c r="M116"/>
    </row>
    <row r="117" spans="2:13" ht="14.5">
      <c r="B117"/>
      <c r="C117"/>
      <c r="D117"/>
      <c r="E117"/>
      <c r="F117"/>
      <c r="G117"/>
      <c r="H117"/>
      <c r="I117"/>
      <c r="J117"/>
      <c r="K117"/>
      <c r="L117"/>
      <c r="M117"/>
    </row>
    <row r="118" spans="2:13" ht="14.5">
      <c r="B118"/>
      <c r="C118"/>
      <c r="D118"/>
      <c r="E118"/>
      <c r="F118"/>
      <c r="G118"/>
      <c r="H118"/>
      <c r="I118"/>
      <c r="J118"/>
      <c r="K118"/>
      <c r="L118"/>
      <c r="M118"/>
    </row>
    <row r="119" spans="2:13" ht="14.5">
      <c r="B119"/>
      <c r="C119"/>
      <c r="D119"/>
      <c r="E119"/>
      <c r="F119"/>
      <c r="G119"/>
      <c r="H119"/>
      <c r="I119"/>
      <c r="J119"/>
      <c r="K119"/>
      <c r="L119"/>
      <c r="M119"/>
    </row>
    <row r="120" spans="2:13" ht="14.5">
      <c r="B120"/>
      <c r="C120"/>
      <c r="D120"/>
      <c r="E120"/>
      <c r="F120"/>
      <c r="G120"/>
      <c r="H120"/>
      <c r="I120"/>
      <c r="J120"/>
      <c r="K120"/>
      <c r="L120"/>
      <c r="M120"/>
    </row>
    <row r="121" spans="2:13" ht="14.5">
      <c r="B121"/>
      <c r="C121"/>
      <c r="D121"/>
      <c r="E121"/>
      <c r="F121"/>
      <c r="G121"/>
      <c r="H121"/>
      <c r="I121"/>
      <c r="J121"/>
      <c r="K121"/>
      <c r="L121"/>
      <c r="M121"/>
    </row>
    <row r="122" spans="2:13" ht="14.5">
      <c r="B122"/>
      <c r="C122"/>
      <c r="D122"/>
      <c r="E122"/>
      <c r="F122"/>
      <c r="G122"/>
      <c r="H122"/>
      <c r="I122"/>
      <c r="J122"/>
      <c r="K122"/>
      <c r="L122"/>
      <c r="M122"/>
    </row>
    <row r="123" spans="2:13" ht="14.5">
      <c r="B123"/>
      <c r="C123"/>
      <c r="D123"/>
      <c r="E123"/>
      <c r="F123"/>
      <c r="G123"/>
      <c r="H123"/>
      <c r="I123"/>
      <c r="J123"/>
      <c r="K123"/>
      <c r="L123"/>
      <c r="M123"/>
    </row>
    <row r="124" spans="2:13" ht="14.5">
      <c r="B124"/>
      <c r="C124"/>
      <c r="D124"/>
      <c r="E124"/>
      <c r="F124"/>
      <c r="G124"/>
      <c r="H124"/>
      <c r="I124"/>
      <c r="J124"/>
      <c r="K124"/>
      <c r="L124"/>
      <c r="M124"/>
    </row>
    <row r="125" spans="2:13" ht="14.5">
      <c r="B125"/>
      <c r="C125"/>
      <c r="D125"/>
      <c r="E125"/>
      <c r="F125"/>
      <c r="G125"/>
      <c r="H125"/>
      <c r="I125"/>
      <c r="J125"/>
      <c r="K125"/>
      <c r="L125"/>
      <c r="M125"/>
    </row>
    <row r="126" spans="2:13" ht="14.5">
      <c r="B126"/>
      <c r="C126"/>
      <c r="D126"/>
      <c r="E126"/>
      <c r="F126"/>
      <c r="G126"/>
      <c r="H126"/>
      <c r="I126"/>
      <c r="J126"/>
      <c r="K126"/>
      <c r="L126"/>
      <c r="M126"/>
    </row>
    <row r="127" spans="2:13" ht="14.5">
      <c r="B127"/>
      <c r="C127"/>
      <c r="D127"/>
      <c r="E127"/>
      <c r="F127"/>
      <c r="G127"/>
      <c r="H127"/>
      <c r="I127"/>
      <c r="J127"/>
      <c r="K127"/>
      <c r="L127"/>
      <c r="M127"/>
    </row>
    <row r="128" spans="2:13" ht="14.5">
      <c r="B128"/>
      <c r="C128"/>
      <c r="D128"/>
      <c r="E128"/>
      <c r="F128"/>
      <c r="G128"/>
      <c r="H128"/>
      <c r="I128"/>
      <c r="J128"/>
      <c r="K128"/>
      <c r="L128"/>
      <c r="M128"/>
    </row>
    <row r="129" spans="2:13" ht="14.5">
      <c r="B129"/>
      <c r="C129"/>
      <c r="D129"/>
      <c r="E129"/>
      <c r="F129"/>
      <c r="G129"/>
      <c r="H129"/>
      <c r="I129"/>
      <c r="J129"/>
      <c r="K129"/>
      <c r="L129"/>
      <c r="M129"/>
    </row>
    <row r="130" spans="2:13" ht="14.5">
      <c r="B130"/>
      <c r="C130"/>
      <c r="D130"/>
      <c r="E130"/>
      <c r="F130"/>
      <c r="G130"/>
      <c r="H130"/>
      <c r="I130"/>
      <c r="J130"/>
      <c r="K130"/>
      <c r="L130"/>
      <c r="M130"/>
    </row>
    <row r="131" spans="2:13" ht="14.5">
      <c r="B131"/>
      <c r="C131"/>
      <c r="D131"/>
      <c r="E131"/>
      <c r="F131"/>
      <c r="G131"/>
      <c r="H131"/>
      <c r="I131"/>
      <c r="J131"/>
      <c r="K131"/>
      <c r="L131"/>
      <c r="M131"/>
    </row>
    <row r="132" spans="2:13" ht="14.5">
      <c r="B132"/>
      <c r="C132"/>
      <c r="D132"/>
      <c r="E132"/>
      <c r="F132"/>
      <c r="G132"/>
      <c r="H132"/>
      <c r="I132"/>
      <c r="J132"/>
      <c r="K132"/>
      <c r="L132"/>
      <c r="M132"/>
    </row>
    <row r="133" spans="2:13" ht="14.5">
      <c r="B133"/>
      <c r="C133"/>
      <c r="D133"/>
      <c r="E133"/>
      <c r="F133"/>
      <c r="G133"/>
      <c r="H133"/>
      <c r="I133"/>
      <c r="J133"/>
      <c r="K133"/>
      <c r="L133"/>
      <c r="M133"/>
    </row>
    <row r="134" spans="2:13" ht="14.5">
      <c r="B134"/>
      <c r="C134"/>
      <c r="D134"/>
      <c r="E134"/>
      <c r="F134"/>
      <c r="G134"/>
      <c r="H134"/>
      <c r="I134"/>
      <c r="J134"/>
      <c r="K134"/>
      <c r="L134"/>
      <c r="M134"/>
    </row>
  </sheetData>
  <mergeCells count="1">
    <mergeCell ref="B3:M3"/>
  </mergeCells>
  <pageMargins left="0.7" right="0.7" top="0.75" bottom="0.75" header="0.3" footer="0.3"/>
  <pageSetup orientation="portrait" r:id="rId2"/>
  <headerFooter>
    <oddFooter>&amp;CCopyright © 2013 Everest Global, Inc.
EGR-2013-2-D-0892</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52B964"/>
    <pageSetUpPr fitToPage="1"/>
  </sheetPr>
  <dimension ref="A1:M259"/>
  <sheetViews>
    <sheetView showGridLines="0" zoomScale="80" zoomScaleNormal="80" workbookViewId="0">
      <pane xSplit="5" ySplit="7" topLeftCell="F8"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31" customWidth="1"/>
    <col min="2" max="2" width="12.1796875" style="31" bestFit="1" customWidth="1"/>
    <col min="3" max="3" width="10.36328125" style="31" bestFit="1" customWidth="1"/>
    <col min="4" max="4" width="11.36328125" style="31" bestFit="1" customWidth="1"/>
    <col min="5" max="5" width="11" style="31" bestFit="1" customWidth="1"/>
    <col min="6" max="13" width="20.81640625" style="31" customWidth="1"/>
    <col min="14" max="16384" width="9.08984375" style="31"/>
  </cols>
  <sheetData>
    <row r="1" spans="1:13" s="41" customFormat="1" ht="14.15" customHeight="1">
      <c r="C1" s="3"/>
      <c r="D1" s="3"/>
      <c r="E1" s="3"/>
      <c r="F1" s="3"/>
      <c r="G1" s="3"/>
      <c r="H1" s="3"/>
      <c r="I1" s="3"/>
      <c r="J1" s="3"/>
    </row>
    <row r="2" spans="1:13" s="41" customFormat="1" ht="14.15" customHeight="1">
      <c r="C2" s="3"/>
      <c r="D2" s="3"/>
      <c r="E2" s="3"/>
      <c r="F2" s="3"/>
      <c r="G2" s="3"/>
      <c r="H2" s="3"/>
      <c r="I2" s="3"/>
      <c r="J2" s="3"/>
    </row>
    <row r="3" spans="1:13" s="41" customFormat="1" ht="32.4" customHeight="1">
      <c r="B3" s="553" t="s">
        <v>1053</v>
      </c>
      <c r="C3" s="553"/>
      <c r="D3" s="553"/>
      <c r="E3" s="553"/>
      <c r="F3" s="553"/>
      <c r="G3" s="553"/>
      <c r="H3" s="553"/>
      <c r="I3" s="553"/>
      <c r="J3" s="553"/>
      <c r="K3" s="553"/>
      <c r="L3" s="553"/>
      <c r="M3" s="553"/>
    </row>
    <row r="4" spans="1:13" s="41" customFormat="1" ht="12.75" customHeight="1" thickBot="1">
      <c r="C4" s="3"/>
      <c r="D4" s="3"/>
      <c r="E4" s="3"/>
      <c r="F4" s="3"/>
      <c r="G4" s="3"/>
      <c r="H4" s="3"/>
      <c r="I4" s="3"/>
      <c r="J4" s="3"/>
    </row>
    <row r="5" spans="1:13" s="41" customFormat="1" ht="12.75" customHeight="1">
      <c r="B5" s="3"/>
      <c r="C5" s="3"/>
      <c r="D5" s="3"/>
      <c r="E5" s="3"/>
      <c r="F5" s="364" t="s">
        <v>1019</v>
      </c>
      <c r="G5" s="365"/>
      <c r="H5" s="365"/>
      <c r="I5" s="366"/>
      <c r="J5" s="364" t="s">
        <v>1019</v>
      </c>
      <c r="K5" s="378"/>
      <c r="L5" s="378"/>
      <c r="M5" s="379"/>
    </row>
    <row r="6" spans="1:13" s="41" customFormat="1" ht="13.5" thickBot="1">
      <c r="B6" s="3"/>
      <c r="C6" s="3"/>
      <c r="D6" s="3"/>
      <c r="E6" s="3"/>
      <c r="F6" s="367" t="s">
        <v>437</v>
      </c>
      <c r="G6" s="362"/>
      <c r="H6" s="362"/>
      <c r="I6" s="368"/>
      <c r="J6" s="380" t="s">
        <v>435</v>
      </c>
      <c r="K6" s="363"/>
      <c r="L6" s="363"/>
      <c r="M6" s="381"/>
    </row>
    <row r="7" spans="1:13" s="266" customFormat="1" ht="39">
      <c r="B7" s="387" t="s">
        <v>0</v>
      </c>
      <c r="C7" s="388" t="s">
        <v>1</v>
      </c>
      <c r="D7" s="388" t="s">
        <v>2</v>
      </c>
      <c r="E7" s="389" t="s">
        <v>3</v>
      </c>
      <c r="F7" s="369" t="s">
        <v>170</v>
      </c>
      <c r="G7" s="356" t="s">
        <v>171</v>
      </c>
      <c r="H7" s="356" t="s">
        <v>135</v>
      </c>
      <c r="I7" s="370" t="s">
        <v>136</v>
      </c>
      <c r="J7" s="369" t="s">
        <v>172</v>
      </c>
      <c r="K7" s="356" t="s">
        <v>173</v>
      </c>
      <c r="L7" s="356" t="s">
        <v>137</v>
      </c>
      <c r="M7" s="370" t="s">
        <v>138</v>
      </c>
    </row>
    <row r="8" spans="1:13" ht="14.15" customHeight="1">
      <c r="A8" s="258"/>
      <c r="B8" s="390" t="s">
        <v>378</v>
      </c>
      <c r="C8" s="357" t="s">
        <v>18</v>
      </c>
      <c r="D8" s="357" t="s">
        <v>425</v>
      </c>
      <c r="E8" s="391" t="s">
        <v>404</v>
      </c>
      <c r="F8" s="371" t="s">
        <v>473</v>
      </c>
      <c r="G8" s="359" t="s">
        <v>474</v>
      </c>
      <c r="H8" s="359" t="s">
        <v>475</v>
      </c>
      <c r="I8" s="372" t="s">
        <v>476</v>
      </c>
      <c r="J8" s="382" t="s">
        <v>748</v>
      </c>
      <c r="K8" s="360" t="s">
        <v>749</v>
      </c>
      <c r="L8" s="360" t="s">
        <v>750</v>
      </c>
      <c r="M8" s="383" t="s">
        <v>751</v>
      </c>
    </row>
    <row r="9" spans="1:13" ht="14.15" customHeight="1">
      <c r="A9" s="258"/>
      <c r="B9" s="390" t="s">
        <v>378</v>
      </c>
      <c r="C9" s="357" t="s">
        <v>18</v>
      </c>
      <c r="D9" s="357" t="s">
        <v>425</v>
      </c>
      <c r="E9" s="391" t="s">
        <v>10</v>
      </c>
      <c r="F9" s="371" t="s">
        <v>485</v>
      </c>
      <c r="G9" s="359" t="s">
        <v>486</v>
      </c>
      <c r="H9" s="359" t="s">
        <v>487</v>
      </c>
      <c r="I9" s="372" t="s">
        <v>488</v>
      </c>
      <c r="J9" s="382" t="s">
        <v>760</v>
      </c>
      <c r="K9" s="360" t="s">
        <v>761</v>
      </c>
      <c r="L9" s="360" t="s">
        <v>762</v>
      </c>
      <c r="M9" s="383" t="s">
        <v>763</v>
      </c>
    </row>
    <row r="10" spans="1:13" ht="14.15" customHeight="1">
      <c r="A10" s="258"/>
      <c r="B10" s="390" t="s">
        <v>378</v>
      </c>
      <c r="C10" s="357" t="s">
        <v>18</v>
      </c>
      <c r="D10" s="357" t="s">
        <v>425</v>
      </c>
      <c r="E10" s="391" t="s">
        <v>233</v>
      </c>
      <c r="F10" s="371" t="s">
        <v>497</v>
      </c>
      <c r="G10" s="359" t="s">
        <v>498</v>
      </c>
      <c r="H10" s="359" t="s">
        <v>499</v>
      </c>
      <c r="I10" s="372" t="s">
        <v>500</v>
      </c>
      <c r="J10" s="382" t="s">
        <v>772</v>
      </c>
      <c r="K10" s="360" t="s">
        <v>773</v>
      </c>
      <c r="L10" s="360" t="s">
        <v>774</v>
      </c>
      <c r="M10" s="383" t="s">
        <v>775</v>
      </c>
    </row>
    <row r="11" spans="1:13" s="259" customFormat="1" ht="14.15" customHeight="1">
      <c r="A11" s="258"/>
      <c r="B11" s="390" t="s">
        <v>378</v>
      </c>
      <c r="C11" s="357" t="s">
        <v>18</v>
      </c>
      <c r="D11" s="357" t="s">
        <v>425</v>
      </c>
      <c r="E11" s="391" t="s">
        <v>405</v>
      </c>
      <c r="F11" s="371" t="s">
        <v>509</v>
      </c>
      <c r="G11" s="359" t="s">
        <v>510</v>
      </c>
      <c r="H11" s="359" t="s">
        <v>511</v>
      </c>
      <c r="I11" s="372" t="s">
        <v>512</v>
      </c>
      <c r="J11" s="382" t="s">
        <v>784</v>
      </c>
      <c r="K11" s="360" t="s">
        <v>785</v>
      </c>
      <c r="L11" s="360" t="s">
        <v>786</v>
      </c>
      <c r="M11" s="383" t="s">
        <v>787</v>
      </c>
    </row>
    <row r="12" spans="1:13" s="259" customFormat="1" ht="14.15" customHeight="1">
      <c r="A12" s="258"/>
      <c r="B12" s="390" t="s">
        <v>378</v>
      </c>
      <c r="C12" s="357" t="s">
        <v>18</v>
      </c>
      <c r="D12" s="357" t="s">
        <v>399</v>
      </c>
      <c r="E12" s="391" t="s">
        <v>404</v>
      </c>
      <c r="F12" s="371" t="s">
        <v>521</v>
      </c>
      <c r="G12" s="359" t="s">
        <v>522</v>
      </c>
      <c r="H12" s="359" t="s">
        <v>523</v>
      </c>
      <c r="I12" s="372" t="s">
        <v>524</v>
      </c>
      <c r="J12" s="382" t="s">
        <v>796</v>
      </c>
      <c r="K12" s="360" t="s">
        <v>797</v>
      </c>
      <c r="L12" s="360" t="s">
        <v>798</v>
      </c>
      <c r="M12" s="383" t="s">
        <v>799</v>
      </c>
    </row>
    <row r="13" spans="1:13" s="259" customFormat="1" ht="14.15" customHeight="1">
      <c r="A13" s="258"/>
      <c r="B13" s="390" t="s">
        <v>378</v>
      </c>
      <c r="C13" s="357" t="s">
        <v>18</v>
      </c>
      <c r="D13" s="357" t="s">
        <v>399</v>
      </c>
      <c r="E13" s="391" t="s">
        <v>10</v>
      </c>
      <c r="F13" s="371" t="s">
        <v>532</v>
      </c>
      <c r="G13" s="359" t="s">
        <v>533</v>
      </c>
      <c r="H13" s="359" t="s">
        <v>534</v>
      </c>
      <c r="I13" s="372" t="s">
        <v>535</v>
      </c>
      <c r="J13" s="382" t="s">
        <v>807</v>
      </c>
      <c r="K13" s="360" t="s">
        <v>808</v>
      </c>
      <c r="L13" s="360" t="s">
        <v>809</v>
      </c>
      <c r="M13" s="383" t="s">
        <v>810</v>
      </c>
    </row>
    <row r="14" spans="1:13" s="259" customFormat="1" ht="14.15" customHeight="1">
      <c r="A14" s="258"/>
      <c r="B14" s="390" t="s">
        <v>378</v>
      </c>
      <c r="C14" s="357" t="s">
        <v>18</v>
      </c>
      <c r="D14" s="357" t="s">
        <v>399</v>
      </c>
      <c r="E14" s="391" t="s">
        <v>233</v>
      </c>
      <c r="F14" s="371" t="s">
        <v>544</v>
      </c>
      <c r="G14" s="359" t="s">
        <v>545</v>
      </c>
      <c r="H14" s="359" t="s">
        <v>546</v>
      </c>
      <c r="I14" s="372" t="s">
        <v>547</v>
      </c>
      <c r="J14" s="382" t="s">
        <v>818</v>
      </c>
      <c r="K14" s="360" t="s">
        <v>819</v>
      </c>
      <c r="L14" s="360" t="s">
        <v>820</v>
      </c>
      <c r="M14" s="383" t="s">
        <v>821</v>
      </c>
    </row>
    <row r="15" spans="1:13" ht="14.15" customHeight="1">
      <c r="A15" s="258"/>
      <c r="B15" s="390" t="s">
        <v>378</v>
      </c>
      <c r="C15" s="357" t="s">
        <v>18</v>
      </c>
      <c r="D15" s="357" t="s">
        <v>399</v>
      </c>
      <c r="E15" s="391" t="s">
        <v>405</v>
      </c>
      <c r="F15" s="371" t="s">
        <v>556</v>
      </c>
      <c r="G15" s="359" t="s">
        <v>557</v>
      </c>
      <c r="H15" s="359" t="s">
        <v>558</v>
      </c>
      <c r="I15" s="372" t="s">
        <v>559</v>
      </c>
      <c r="J15" s="382" t="s">
        <v>830</v>
      </c>
      <c r="K15" s="360" t="s">
        <v>831</v>
      </c>
      <c r="L15" s="360" t="s">
        <v>832</v>
      </c>
      <c r="M15" s="383" t="s">
        <v>833</v>
      </c>
    </row>
    <row r="16" spans="1:13" ht="14.15" customHeight="1">
      <c r="A16" s="258"/>
      <c r="B16" s="390" t="s">
        <v>378</v>
      </c>
      <c r="C16" s="357" t="s">
        <v>18</v>
      </c>
      <c r="D16" s="357" t="s">
        <v>401</v>
      </c>
      <c r="E16" s="391" t="s">
        <v>404</v>
      </c>
      <c r="F16" s="373" t="s">
        <v>567</v>
      </c>
      <c r="G16" s="361" t="s">
        <v>568</v>
      </c>
      <c r="H16" s="361" t="s">
        <v>569</v>
      </c>
      <c r="I16" s="374" t="s">
        <v>570</v>
      </c>
      <c r="J16" s="382" t="s">
        <v>841</v>
      </c>
      <c r="K16" s="360" t="s">
        <v>842</v>
      </c>
      <c r="L16" s="360" t="s">
        <v>843</v>
      </c>
      <c r="M16" s="383" t="s">
        <v>751</v>
      </c>
    </row>
    <row r="17" spans="1:13" ht="14.15" customHeight="1">
      <c r="A17" s="258"/>
      <c r="B17" s="390" t="s">
        <v>378</v>
      </c>
      <c r="C17" s="357" t="s">
        <v>18</v>
      </c>
      <c r="D17" s="357" t="s">
        <v>401</v>
      </c>
      <c r="E17" s="391" t="s">
        <v>10</v>
      </c>
      <c r="F17" s="373" t="s">
        <v>579</v>
      </c>
      <c r="G17" s="361" t="s">
        <v>580</v>
      </c>
      <c r="H17" s="361" t="s">
        <v>581</v>
      </c>
      <c r="I17" s="374" t="s">
        <v>582</v>
      </c>
      <c r="J17" s="382" t="s">
        <v>852</v>
      </c>
      <c r="K17" s="360" t="s">
        <v>853</v>
      </c>
      <c r="L17" s="360" t="s">
        <v>762</v>
      </c>
      <c r="M17" s="383" t="s">
        <v>854</v>
      </c>
    </row>
    <row r="18" spans="1:13" ht="14.15" customHeight="1">
      <c r="A18" s="258"/>
      <c r="B18" s="390" t="s">
        <v>378</v>
      </c>
      <c r="C18" s="357" t="s">
        <v>18</v>
      </c>
      <c r="D18" s="357" t="s">
        <v>401</v>
      </c>
      <c r="E18" s="391" t="s">
        <v>233</v>
      </c>
      <c r="F18" s="373" t="s">
        <v>591</v>
      </c>
      <c r="G18" s="361" t="s">
        <v>592</v>
      </c>
      <c r="H18" s="361" t="s">
        <v>593</v>
      </c>
      <c r="I18" s="374" t="s">
        <v>547</v>
      </c>
      <c r="J18" s="382" t="s">
        <v>863</v>
      </c>
      <c r="K18" s="360" t="s">
        <v>864</v>
      </c>
      <c r="L18" s="360" t="s">
        <v>865</v>
      </c>
      <c r="M18" s="383" t="s">
        <v>821</v>
      </c>
    </row>
    <row r="19" spans="1:13" s="259" customFormat="1" ht="14.15" customHeight="1">
      <c r="A19" s="258"/>
      <c r="B19" s="390" t="s">
        <v>378</v>
      </c>
      <c r="C19" s="357" t="s">
        <v>18</v>
      </c>
      <c r="D19" s="357" t="s">
        <v>401</v>
      </c>
      <c r="E19" s="391" t="s">
        <v>405</v>
      </c>
      <c r="F19" s="373" t="s">
        <v>600</v>
      </c>
      <c r="G19" s="361" t="s">
        <v>601</v>
      </c>
      <c r="H19" s="361" t="s">
        <v>602</v>
      </c>
      <c r="I19" s="374" t="s">
        <v>603</v>
      </c>
      <c r="J19" s="382" t="s">
        <v>872</v>
      </c>
      <c r="K19" s="360" t="s">
        <v>873</v>
      </c>
      <c r="L19" s="360" t="s">
        <v>874</v>
      </c>
      <c r="M19" s="383" t="s">
        <v>875</v>
      </c>
    </row>
    <row r="20" spans="1:13" s="259" customFormat="1" ht="14.15" customHeight="1">
      <c r="A20" s="258"/>
      <c r="B20" s="390" t="s">
        <v>378</v>
      </c>
      <c r="C20" s="357" t="s">
        <v>18</v>
      </c>
      <c r="D20" s="357" t="s">
        <v>398</v>
      </c>
      <c r="E20" s="391" t="s">
        <v>404</v>
      </c>
      <c r="F20" s="371" t="s">
        <v>612</v>
      </c>
      <c r="G20" s="359" t="s">
        <v>613</v>
      </c>
      <c r="H20" s="359" t="s">
        <v>523</v>
      </c>
      <c r="I20" s="372" t="s">
        <v>524</v>
      </c>
      <c r="J20" s="382" t="s">
        <v>884</v>
      </c>
      <c r="K20" s="360" t="s">
        <v>885</v>
      </c>
      <c r="L20" s="360" t="s">
        <v>798</v>
      </c>
      <c r="M20" s="383" t="s">
        <v>799</v>
      </c>
    </row>
    <row r="21" spans="1:13" s="259" customFormat="1" ht="14.15" customHeight="1">
      <c r="A21" s="258"/>
      <c r="B21" s="390" t="s">
        <v>378</v>
      </c>
      <c r="C21" s="357" t="s">
        <v>18</v>
      </c>
      <c r="D21" s="357" t="s">
        <v>398</v>
      </c>
      <c r="E21" s="391" t="s">
        <v>10</v>
      </c>
      <c r="F21" s="371" t="s">
        <v>560</v>
      </c>
      <c r="G21" s="359" t="s">
        <v>620</v>
      </c>
      <c r="H21" s="359" t="s">
        <v>534</v>
      </c>
      <c r="I21" s="372" t="s">
        <v>535</v>
      </c>
      <c r="J21" s="382" t="s">
        <v>834</v>
      </c>
      <c r="K21" s="360" t="s">
        <v>892</v>
      </c>
      <c r="L21" s="360" t="s">
        <v>809</v>
      </c>
      <c r="M21" s="383" t="s">
        <v>810</v>
      </c>
    </row>
    <row r="22" spans="1:13" s="259" customFormat="1" ht="14.15" customHeight="1">
      <c r="A22" s="258"/>
      <c r="B22" s="390" t="s">
        <v>378</v>
      </c>
      <c r="C22" s="357" t="s">
        <v>18</v>
      </c>
      <c r="D22" s="357" t="s">
        <v>398</v>
      </c>
      <c r="E22" s="391" t="s">
        <v>233</v>
      </c>
      <c r="F22" s="371" t="s">
        <v>624</v>
      </c>
      <c r="G22" s="359" t="s">
        <v>625</v>
      </c>
      <c r="H22" s="359" t="s">
        <v>593</v>
      </c>
      <c r="I22" s="372" t="s">
        <v>547</v>
      </c>
      <c r="J22" s="382" t="s">
        <v>896</v>
      </c>
      <c r="K22" s="360" t="s">
        <v>897</v>
      </c>
      <c r="L22" s="360" t="s">
        <v>865</v>
      </c>
      <c r="M22" s="383" t="s">
        <v>821</v>
      </c>
    </row>
    <row r="23" spans="1:13" ht="14.15" customHeight="1">
      <c r="A23" s="258"/>
      <c r="B23" s="390" t="s">
        <v>378</v>
      </c>
      <c r="C23" s="357" t="s">
        <v>18</v>
      </c>
      <c r="D23" s="357" t="s">
        <v>398</v>
      </c>
      <c r="E23" s="391" t="s">
        <v>405</v>
      </c>
      <c r="F23" s="371" t="s">
        <v>556</v>
      </c>
      <c r="G23" s="359" t="s">
        <v>557</v>
      </c>
      <c r="H23" s="359" t="s">
        <v>558</v>
      </c>
      <c r="I23" s="372" t="s">
        <v>559</v>
      </c>
      <c r="J23" s="382" t="s">
        <v>830</v>
      </c>
      <c r="K23" s="360" t="s">
        <v>831</v>
      </c>
      <c r="L23" s="360" t="s">
        <v>832</v>
      </c>
      <c r="M23" s="383" t="s">
        <v>833</v>
      </c>
    </row>
    <row r="24" spans="1:13" ht="14.15" customHeight="1">
      <c r="A24" s="258"/>
      <c r="B24" s="390" t="s">
        <v>378</v>
      </c>
      <c r="C24" s="357" t="s">
        <v>18</v>
      </c>
      <c r="D24" s="357" t="s">
        <v>397</v>
      </c>
      <c r="E24" s="391" t="s">
        <v>404</v>
      </c>
      <c r="F24" s="371" t="s">
        <v>627</v>
      </c>
      <c r="G24" s="359" t="s">
        <v>522</v>
      </c>
      <c r="H24" s="359" t="s">
        <v>523</v>
      </c>
      <c r="I24" s="372" t="s">
        <v>524</v>
      </c>
      <c r="J24" s="382" t="s">
        <v>899</v>
      </c>
      <c r="K24" s="360" t="s">
        <v>797</v>
      </c>
      <c r="L24" s="360" t="s">
        <v>798</v>
      </c>
      <c r="M24" s="383" t="s">
        <v>799</v>
      </c>
    </row>
    <row r="25" spans="1:13" ht="14.15" customHeight="1">
      <c r="A25" s="258"/>
      <c r="B25" s="390" t="s">
        <v>378</v>
      </c>
      <c r="C25" s="357" t="s">
        <v>18</v>
      </c>
      <c r="D25" s="357" t="s">
        <v>397</v>
      </c>
      <c r="E25" s="391" t="s">
        <v>10</v>
      </c>
      <c r="F25" s="371" t="s">
        <v>628</v>
      </c>
      <c r="G25" s="359" t="s">
        <v>533</v>
      </c>
      <c r="H25" s="359" t="s">
        <v>534</v>
      </c>
      <c r="I25" s="372" t="s">
        <v>535</v>
      </c>
      <c r="J25" s="382" t="s">
        <v>900</v>
      </c>
      <c r="K25" s="360" t="s">
        <v>808</v>
      </c>
      <c r="L25" s="360" t="s">
        <v>809</v>
      </c>
      <c r="M25" s="383" t="s">
        <v>810</v>
      </c>
    </row>
    <row r="26" spans="1:13" ht="14.15" customHeight="1">
      <c r="A26" s="258"/>
      <c r="B26" s="390" t="s">
        <v>378</v>
      </c>
      <c r="C26" s="357" t="s">
        <v>18</v>
      </c>
      <c r="D26" s="357" t="s">
        <v>397</v>
      </c>
      <c r="E26" s="391" t="s">
        <v>233</v>
      </c>
      <c r="F26" s="371" t="s">
        <v>631</v>
      </c>
      <c r="G26" s="359" t="s">
        <v>632</v>
      </c>
      <c r="H26" s="359" t="s">
        <v>633</v>
      </c>
      <c r="I26" s="372" t="s">
        <v>634</v>
      </c>
      <c r="J26" s="382" t="s">
        <v>903</v>
      </c>
      <c r="K26" s="360" t="s">
        <v>904</v>
      </c>
      <c r="L26" s="360" t="s">
        <v>905</v>
      </c>
      <c r="M26" s="383" t="s">
        <v>906</v>
      </c>
    </row>
    <row r="27" spans="1:13" ht="14.15" customHeight="1">
      <c r="A27" s="258"/>
      <c r="B27" s="390" t="s">
        <v>378</v>
      </c>
      <c r="C27" s="357" t="s">
        <v>18</v>
      </c>
      <c r="D27" s="357" t="s">
        <v>397</v>
      </c>
      <c r="E27" s="391" t="s">
        <v>405</v>
      </c>
      <c r="F27" s="371" t="s">
        <v>643</v>
      </c>
      <c r="G27" s="359" t="s">
        <v>644</v>
      </c>
      <c r="H27" s="359" t="s">
        <v>645</v>
      </c>
      <c r="I27" s="372" t="s">
        <v>646</v>
      </c>
      <c r="J27" s="382" t="s">
        <v>915</v>
      </c>
      <c r="K27" s="360" t="s">
        <v>916</v>
      </c>
      <c r="L27" s="360" t="s">
        <v>917</v>
      </c>
      <c r="M27" s="383" t="s">
        <v>918</v>
      </c>
    </row>
    <row r="28" spans="1:13" ht="14.15" customHeight="1">
      <c r="A28" s="258"/>
      <c r="B28" s="390" t="s">
        <v>378</v>
      </c>
      <c r="C28" s="357" t="s">
        <v>19</v>
      </c>
      <c r="D28" s="357" t="s">
        <v>377</v>
      </c>
      <c r="E28" s="391" t="s">
        <v>404</v>
      </c>
      <c r="F28" s="371" t="s">
        <v>653</v>
      </c>
      <c r="G28" s="359" t="s">
        <v>654</v>
      </c>
      <c r="H28" s="359" t="s">
        <v>655</v>
      </c>
      <c r="I28" s="372" t="s">
        <v>656</v>
      </c>
      <c r="J28" s="382" t="s">
        <v>784</v>
      </c>
      <c r="K28" s="360" t="s">
        <v>925</v>
      </c>
      <c r="L28" s="360" t="s">
        <v>926</v>
      </c>
      <c r="M28" s="383" t="s">
        <v>927</v>
      </c>
    </row>
    <row r="29" spans="1:13" ht="14.15" customHeight="1">
      <c r="A29" s="258"/>
      <c r="B29" s="390" t="s">
        <v>378</v>
      </c>
      <c r="C29" s="357" t="s">
        <v>19</v>
      </c>
      <c r="D29" s="357" t="s">
        <v>377</v>
      </c>
      <c r="E29" s="391" t="s">
        <v>10</v>
      </c>
      <c r="F29" s="371" t="s">
        <v>664</v>
      </c>
      <c r="G29" s="359" t="s">
        <v>665</v>
      </c>
      <c r="H29" s="359" t="s">
        <v>666</v>
      </c>
      <c r="I29" s="372" t="s">
        <v>667</v>
      </c>
      <c r="J29" s="382" t="s">
        <v>936</v>
      </c>
      <c r="K29" s="360" t="s">
        <v>937</v>
      </c>
      <c r="L29" s="360" t="s">
        <v>938</v>
      </c>
      <c r="M29" s="383" t="s">
        <v>939</v>
      </c>
    </row>
    <row r="30" spans="1:13" ht="14.15" customHeight="1">
      <c r="A30" s="258"/>
      <c r="B30" s="390" t="s">
        <v>378</v>
      </c>
      <c r="C30" s="357" t="s">
        <v>19</v>
      </c>
      <c r="D30" s="357" t="s">
        <v>377</v>
      </c>
      <c r="E30" s="391" t="s">
        <v>233</v>
      </c>
      <c r="F30" s="371" t="s">
        <v>676</v>
      </c>
      <c r="G30" s="359" t="s">
        <v>677</v>
      </c>
      <c r="H30" s="359" t="s">
        <v>678</v>
      </c>
      <c r="I30" s="372" t="s">
        <v>679</v>
      </c>
      <c r="J30" s="382" t="s">
        <v>948</v>
      </c>
      <c r="K30" s="360" t="s">
        <v>949</v>
      </c>
      <c r="L30" s="360" t="s">
        <v>950</v>
      </c>
      <c r="M30" s="383" t="s">
        <v>951</v>
      </c>
    </row>
    <row r="31" spans="1:13" s="259" customFormat="1" ht="14.15" customHeight="1">
      <c r="A31" s="258"/>
      <c r="B31" s="390" t="s">
        <v>378</v>
      </c>
      <c r="C31" s="357" t="s">
        <v>19</v>
      </c>
      <c r="D31" s="357" t="s">
        <v>377</v>
      </c>
      <c r="E31" s="391" t="s">
        <v>405</v>
      </c>
      <c r="F31" s="371" t="s">
        <v>688</v>
      </c>
      <c r="G31" s="359" t="s">
        <v>689</v>
      </c>
      <c r="H31" s="359" t="s">
        <v>690</v>
      </c>
      <c r="I31" s="372" t="s">
        <v>691</v>
      </c>
      <c r="J31" s="382" t="s">
        <v>960</v>
      </c>
      <c r="K31" s="360" t="s">
        <v>961</v>
      </c>
      <c r="L31" s="360" t="s">
        <v>962</v>
      </c>
      <c r="M31" s="383" t="s">
        <v>963</v>
      </c>
    </row>
    <row r="32" spans="1:13" s="259" customFormat="1" ht="14.15" customHeight="1">
      <c r="A32" s="258"/>
      <c r="B32" s="392" t="s">
        <v>364</v>
      </c>
      <c r="C32" s="358" t="s">
        <v>393</v>
      </c>
      <c r="D32" s="357" t="s">
        <v>400</v>
      </c>
      <c r="E32" s="393" t="s">
        <v>404</v>
      </c>
      <c r="F32" s="373" t="s">
        <v>700</v>
      </c>
      <c r="G32" s="361" t="s">
        <v>701</v>
      </c>
      <c r="H32" s="361" t="s">
        <v>702</v>
      </c>
      <c r="I32" s="374" t="s">
        <v>703</v>
      </c>
      <c r="J32" s="382" t="s">
        <v>972</v>
      </c>
      <c r="K32" s="360" t="s">
        <v>973</v>
      </c>
      <c r="L32" s="360" t="s">
        <v>974</v>
      </c>
      <c r="M32" s="383" t="s">
        <v>975</v>
      </c>
    </row>
    <row r="33" spans="1:13" s="259" customFormat="1" ht="14.15" customHeight="1">
      <c r="A33" s="258"/>
      <c r="B33" s="392" t="s">
        <v>364</v>
      </c>
      <c r="C33" s="358" t="s">
        <v>393</v>
      </c>
      <c r="D33" s="357" t="s">
        <v>400</v>
      </c>
      <c r="E33" s="393" t="s">
        <v>10</v>
      </c>
      <c r="F33" s="373" t="s">
        <v>712</v>
      </c>
      <c r="G33" s="361" t="s">
        <v>713</v>
      </c>
      <c r="H33" s="361" t="s">
        <v>714</v>
      </c>
      <c r="I33" s="374" t="s">
        <v>715</v>
      </c>
      <c r="J33" s="382" t="s">
        <v>984</v>
      </c>
      <c r="K33" s="360" t="s">
        <v>985</v>
      </c>
      <c r="L33" s="360" t="s">
        <v>986</v>
      </c>
      <c r="M33" s="383" t="s">
        <v>987</v>
      </c>
    </row>
    <row r="34" spans="1:13" s="259" customFormat="1" ht="14.15" customHeight="1">
      <c r="A34" s="258"/>
      <c r="B34" s="392" t="s">
        <v>364</v>
      </c>
      <c r="C34" s="358" t="s">
        <v>393</v>
      </c>
      <c r="D34" s="357" t="s">
        <v>400</v>
      </c>
      <c r="E34" s="393" t="s">
        <v>233</v>
      </c>
      <c r="F34" s="373" t="s">
        <v>724</v>
      </c>
      <c r="G34" s="361" t="s">
        <v>725</v>
      </c>
      <c r="H34" s="361" t="s">
        <v>726</v>
      </c>
      <c r="I34" s="374" t="s">
        <v>727</v>
      </c>
      <c r="J34" s="382" t="s">
        <v>996</v>
      </c>
      <c r="K34" s="360" t="s">
        <v>997</v>
      </c>
      <c r="L34" s="360" t="s">
        <v>998</v>
      </c>
      <c r="M34" s="383" t="s">
        <v>999</v>
      </c>
    </row>
    <row r="35" spans="1:13" ht="14.15" customHeight="1" thickBot="1">
      <c r="A35" s="258"/>
      <c r="B35" s="394" t="s">
        <v>364</v>
      </c>
      <c r="C35" s="395" t="s">
        <v>393</v>
      </c>
      <c r="D35" s="396" t="s">
        <v>400</v>
      </c>
      <c r="E35" s="397" t="s">
        <v>405</v>
      </c>
      <c r="F35" s="375" t="s">
        <v>736</v>
      </c>
      <c r="G35" s="376" t="s">
        <v>737</v>
      </c>
      <c r="H35" s="376" t="s">
        <v>738</v>
      </c>
      <c r="I35" s="377" t="s">
        <v>739</v>
      </c>
      <c r="J35" s="384" t="s">
        <v>912</v>
      </c>
      <c r="K35" s="385" t="s">
        <v>1008</v>
      </c>
      <c r="L35" s="385" t="s">
        <v>1009</v>
      </c>
      <c r="M35" s="386" t="s">
        <v>1010</v>
      </c>
    </row>
    <row r="36" spans="1:13" ht="14.5">
      <c r="A36"/>
      <c r="B36"/>
      <c r="C36"/>
      <c r="D36"/>
      <c r="E36"/>
      <c r="F36"/>
      <c r="G36"/>
      <c r="H36"/>
      <c r="I36"/>
      <c r="J36"/>
      <c r="K36"/>
      <c r="L36"/>
      <c r="M36"/>
    </row>
    <row r="37" spans="1:13" ht="14.5">
      <c r="A37"/>
      <c r="B37"/>
      <c r="C37"/>
      <c r="D37"/>
      <c r="E37"/>
      <c r="F37"/>
      <c r="G37"/>
      <c r="H37"/>
      <c r="I37"/>
      <c r="J37"/>
      <c r="K37"/>
      <c r="L37"/>
      <c r="M37"/>
    </row>
    <row r="38" spans="1:13" ht="14.5">
      <c r="A38"/>
      <c r="B38"/>
      <c r="C38"/>
      <c r="D38"/>
      <c r="E38"/>
      <c r="F38"/>
      <c r="G38"/>
      <c r="H38"/>
      <c r="I38"/>
      <c r="J38"/>
      <c r="K38"/>
      <c r="L38"/>
      <c r="M38"/>
    </row>
    <row r="39" spans="1:13" s="259" customFormat="1" ht="14.5">
      <c r="A39"/>
      <c r="B39"/>
      <c r="C39"/>
      <c r="D39"/>
      <c r="E39"/>
      <c r="F39"/>
      <c r="G39"/>
      <c r="H39"/>
      <c r="I39"/>
      <c r="J39"/>
      <c r="K39"/>
      <c r="L39"/>
      <c r="M39"/>
    </row>
    <row r="40" spans="1:13" s="259" customFormat="1" ht="14.5">
      <c r="A40"/>
      <c r="B40"/>
      <c r="C40"/>
      <c r="D40"/>
      <c r="E40"/>
      <c r="F40"/>
      <c r="G40"/>
      <c r="H40"/>
      <c r="I40"/>
      <c r="J40"/>
      <c r="K40"/>
      <c r="L40"/>
      <c r="M40"/>
    </row>
    <row r="41" spans="1:13" s="259" customFormat="1" ht="14.5">
      <c r="A41"/>
      <c r="B41"/>
      <c r="C41"/>
      <c r="D41"/>
      <c r="E41"/>
      <c r="F41"/>
      <c r="G41"/>
      <c r="H41"/>
      <c r="I41"/>
      <c r="J41"/>
      <c r="K41"/>
      <c r="L41"/>
      <c r="M41"/>
    </row>
    <row r="42" spans="1:13" s="259" customFormat="1" ht="14.5">
      <c r="A42"/>
      <c r="B42"/>
      <c r="C42"/>
      <c r="D42"/>
      <c r="E42"/>
      <c r="F42"/>
      <c r="G42"/>
      <c r="H42"/>
      <c r="I42"/>
      <c r="J42"/>
      <c r="K42"/>
      <c r="L42"/>
      <c r="M42"/>
    </row>
    <row r="43" spans="1:13" ht="14.5">
      <c r="A43"/>
      <c r="B43"/>
      <c r="C43"/>
      <c r="D43"/>
      <c r="E43"/>
      <c r="F43"/>
      <c r="G43"/>
      <c r="H43"/>
      <c r="I43"/>
      <c r="J43"/>
      <c r="K43"/>
      <c r="L43"/>
      <c r="M43"/>
    </row>
    <row r="44" spans="1:13" ht="14.5">
      <c r="A44"/>
      <c r="B44"/>
      <c r="C44"/>
      <c r="D44"/>
      <c r="E44"/>
      <c r="F44"/>
      <c r="G44"/>
      <c r="H44"/>
      <c r="I44"/>
      <c r="J44"/>
      <c r="K44"/>
      <c r="L44"/>
      <c r="M44"/>
    </row>
    <row r="45" spans="1:13" ht="14.5">
      <c r="A45"/>
      <c r="B45"/>
      <c r="C45"/>
      <c r="D45"/>
      <c r="E45"/>
      <c r="F45"/>
      <c r="G45"/>
      <c r="H45"/>
      <c r="I45"/>
      <c r="J45"/>
      <c r="K45"/>
      <c r="L45"/>
      <c r="M45"/>
    </row>
    <row r="46" spans="1:13" ht="14.5">
      <c r="A46"/>
      <c r="B46"/>
      <c r="C46"/>
      <c r="D46"/>
      <c r="E46"/>
      <c r="F46"/>
      <c r="G46"/>
      <c r="H46"/>
      <c r="I46"/>
      <c r="J46"/>
      <c r="K46"/>
      <c r="L46"/>
      <c r="M46"/>
    </row>
    <row r="47" spans="1:13" s="259" customFormat="1" ht="14.5">
      <c r="A47"/>
      <c r="B47"/>
      <c r="C47"/>
      <c r="D47"/>
      <c r="E47"/>
      <c r="F47"/>
      <c r="G47"/>
      <c r="H47"/>
      <c r="I47"/>
      <c r="J47"/>
      <c r="K47"/>
      <c r="L47"/>
      <c r="M47"/>
    </row>
    <row r="48" spans="1:13" s="259" customFormat="1" ht="14.5">
      <c r="A48"/>
      <c r="B48"/>
      <c r="C48"/>
      <c r="D48"/>
      <c r="E48"/>
      <c r="F48"/>
      <c r="G48"/>
      <c r="H48"/>
      <c r="I48"/>
      <c r="J48"/>
      <c r="K48"/>
      <c r="L48"/>
      <c r="M48"/>
    </row>
    <row r="49" spans="1:13" s="259" customFormat="1" ht="14.5">
      <c r="A49"/>
      <c r="B49"/>
      <c r="C49"/>
      <c r="D49"/>
      <c r="E49"/>
      <c r="F49"/>
      <c r="G49"/>
      <c r="H49"/>
      <c r="I49"/>
      <c r="J49"/>
      <c r="K49"/>
      <c r="L49"/>
      <c r="M49"/>
    </row>
    <row r="50" spans="1:13" s="259" customFormat="1" ht="14.5">
      <c r="A50"/>
      <c r="B50"/>
      <c r="C50"/>
      <c r="D50"/>
      <c r="E50"/>
      <c r="F50"/>
      <c r="G50"/>
      <c r="H50"/>
      <c r="I50"/>
      <c r="J50"/>
      <c r="K50"/>
      <c r="L50"/>
      <c r="M50"/>
    </row>
    <row r="51" spans="1:13" ht="14.5">
      <c r="A51"/>
      <c r="B51"/>
      <c r="C51"/>
      <c r="D51"/>
      <c r="E51"/>
      <c r="F51"/>
      <c r="G51"/>
      <c r="H51"/>
      <c r="I51"/>
      <c r="J51"/>
      <c r="K51"/>
      <c r="L51"/>
      <c r="M51"/>
    </row>
    <row r="52" spans="1:13" ht="14.5">
      <c r="A52"/>
      <c r="B52"/>
      <c r="C52"/>
      <c r="D52"/>
      <c r="E52"/>
      <c r="F52"/>
      <c r="G52"/>
      <c r="H52"/>
      <c r="I52"/>
      <c r="J52"/>
      <c r="K52"/>
      <c r="L52"/>
      <c r="M52"/>
    </row>
    <row r="53" spans="1:13" ht="14.5">
      <c r="A53"/>
      <c r="B53"/>
      <c r="C53"/>
      <c r="D53"/>
      <c r="E53"/>
      <c r="F53"/>
      <c r="G53"/>
      <c r="H53"/>
      <c r="I53"/>
      <c r="J53"/>
      <c r="K53"/>
      <c r="L53"/>
      <c r="M53"/>
    </row>
    <row r="54" spans="1:13" ht="14.5">
      <c r="A54"/>
      <c r="B54"/>
      <c r="C54"/>
      <c r="D54"/>
      <c r="E54"/>
      <c r="F54"/>
      <c r="G54"/>
      <c r="H54"/>
      <c r="I54"/>
      <c r="J54"/>
      <c r="K54"/>
      <c r="L54"/>
      <c r="M54"/>
    </row>
    <row r="55" spans="1:13" ht="14.5">
      <c r="A55"/>
      <c r="B55"/>
      <c r="C55"/>
      <c r="D55"/>
      <c r="E55"/>
      <c r="F55"/>
      <c r="G55"/>
      <c r="H55"/>
      <c r="I55"/>
      <c r="J55"/>
      <c r="K55"/>
      <c r="L55"/>
      <c r="M55"/>
    </row>
    <row r="56" spans="1:13" ht="14.5">
      <c r="A56"/>
      <c r="B56"/>
      <c r="C56"/>
      <c r="D56"/>
      <c r="E56"/>
      <c r="F56"/>
      <c r="G56"/>
      <c r="H56"/>
      <c r="I56"/>
      <c r="J56"/>
      <c r="K56"/>
      <c r="L56"/>
      <c r="M56"/>
    </row>
    <row r="57" spans="1:13" ht="14.5">
      <c r="A57"/>
      <c r="B57"/>
      <c r="C57"/>
      <c r="D57"/>
      <c r="E57"/>
      <c r="F57"/>
      <c r="G57"/>
      <c r="H57"/>
      <c r="I57"/>
      <c r="J57"/>
      <c r="K57"/>
      <c r="L57"/>
      <c r="M57"/>
    </row>
    <row r="58" spans="1:13" ht="14.5">
      <c r="A58"/>
      <c r="B58"/>
      <c r="C58"/>
      <c r="D58"/>
      <c r="E58"/>
      <c r="F58"/>
      <c r="G58"/>
      <c r="H58"/>
      <c r="I58"/>
      <c r="J58"/>
      <c r="K58"/>
      <c r="L58"/>
      <c r="M58"/>
    </row>
    <row r="59" spans="1:13" ht="14.5">
      <c r="A59"/>
      <c r="B59"/>
      <c r="C59"/>
      <c r="D59"/>
      <c r="E59"/>
      <c r="F59"/>
      <c r="G59"/>
      <c r="H59"/>
      <c r="I59"/>
      <c r="J59"/>
      <c r="K59"/>
      <c r="L59"/>
      <c r="M59"/>
    </row>
    <row r="60" spans="1:13" ht="14.5">
      <c r="A60"/>
      <c r="B60"/>
      <c r="C60"/>
      <c r="D60"/>
      <c r="E60"/>
      <c r="F60"/>
      <c r="G60"/>
      <c r="H60"/>
      <c r="I60"/>
      <c r="J60"/>
      <c r="K60"/>
      <c r="L60"/>
      <c r="M60"/>
    </row>
    <row r="61" spans="1:13" ht="14.5">
      <c r="A61"/>
      <c r="B61"/>
      <c r="C61"/>
      <c r="D61"/>
      <c r="E61"/>
      <c r="F61"/>
      <c r="G61"/>
      <c r="H61"/>
      <c r="I61"/>
      <c r="J61"/>
      <c r="K61"/>
      <c r="L61"/>
      <c r="M61"/>
    </row>
    <row r="62" spans="1:13" ht="14.5">
      <c r="A62"/>
      <c r="B62"/>
      <c r="C62"/>
      <c r="D62"/>
      <c r="E62"/>
      <c r="F62"/>
      <c r="G62"/>
      <c r="H62"/>
      <c r="I62"/>
      <c r="J62"/>
      <c r="K62"/>
      <c r="L62"/>
      <c r="M62"/>
    </row>
    <row r="63" spans="1:13" ht="14.5">
      <c r="A63"/>
      <c r="B63"/>
      <c r="C63"/>
      <c r="D63"/>
      <c r="E63"/>
      <c r="F63"/>
      <c r="G63"/>
      <c r="H63"/>
      <c r="I63"/>
      <c r="J63"/>
      <c r="K63"/>
      <c r="L63"/>
      <c r="M63"/>
    </row>
    <row r="64" spans="1:13" ht="14.5">
      <c r="A64"/>
      <c r="B64"/>
      <c r="C64"/>
      <c r="D64"/>
      <c r="E64"/>
      <c r="F64"/>
      <c r="G64"/>
      <c r="H64"/>
      <c r="I64"/>
      <c r="J64"/>
      <c r="K64"/>
      <c r="L64"/>
      <c r="M64"/>
    </row>
    <row r="65" spans="1:13" ht="14.5">
      <c r="A65"/>
      <c r="B65"/>
      <c r="C65"/>
      <c r="D65"/>
      <c r="E65"/>
      <c r="F65"/>
      <c r="G65"/>
      <c r="H65"/>
      <c r="I65"/>
      <c r="J65"/>
      <c r="K65"/>
      <c r="L65"/>
      <c r="M65"/>
    </row>
    <row r="66" spans="1:13" ht="14.5">
      <c r="A66"/>
      <c r="B66"/>
      <c r="C66"/>
      <c r="D66"/>
      <c r="E66"/>
      <c r="F66"/>
      <c r="G66"/>
      <c r="H66"/>
      <c r="I66"/>
      <c r="J66"/>
      <c r="K66"/>
      <c r="L66"/>
      <c r="M66"/>
    </row>
    <row r="67" spans="1:13" ht="14.5">
      <c r="A67"/>
      <c r="B67"/>
      <c r="C67"/>
      <c r="D67"/>
      <c r="E67"/>
      <c r="F67"/>
      <c r="G67"/>
      <c r="H67"/>
      <c r="I67"/>
      <c r="J67"/>
      <c r="K67"/>
      <c r="L67"/>
      <c r="M67"/>
    </row>
    <row r="68" spans="1:13" ht="14.5">
      <c r="A68"/>
      <c r="B68"/>
      <c r="C68"/>
      <c r="D68"/>
      <c r="E68"/>
      <c r="F68"/>
      <c r="G68"/>
      <c r="H68"/>
      <c r="I68"/>
      <c r="J68"/>
      <c r="K68"/>
      <c r="L68"/>
      <c r="M68"/>
    </row>
    <row r="69" spans="1:13" ht="14.5">
      <c r="A69"/>
      <c r="B69"/>
      <c r="C69"/>
      <c r="D69"/>
      <c r="E69"/>
      <c r="F69"/>
      <c r="G69"/>
      <c r="H69"/>
      <c r="I69"/>
      <c r="J69"/>
      <c r="K69"/>
      <c r="L69"/>
      <c r="M69"/>
    </row>
    <row r="70" spans="1:13" ht="14.5">
      <c r="A70"/>
      <c r="B70"/>
      <c r="C70"/>
      <c r="D70"/>
      <c r="E70"/>
      <c r="F70"/>
      <c r="G70"/>
      <c r="H70"/>
      <c r="I70"/>
      <c r="J70"/>
      <c r="K70"/>
      <c r="L70"/>
      <c r="M70"/>
    </row>
    <row r="71" spans="1:13" ht="14.5">
      <c r="A71"/>
      <c r="B71"/>
      <c r="C71"/>
      <c r="D71"/>
      <c r="E71"/>
      <c r="F71"/>
      <c r="G71"/>
      <c r="H71"/>
      <c r="I71"/>
      <c r="J71"/>
      <c r="K71"/>
      <c r="L71"/>
      <c r="M71"/>
    </row>
    <row r="72" spans="1:13" ht="14.5">
      <c r="A72"/>
      <c r="B72"/>
      <c r="C72"/>
      <c r="D72"/>
      <c r="E72"/>
      <c r="F72"/>
      <c r="G72"/>
      <c r="H72"/>
      <c r="I72"/>
      <c r="J72"/>
      <c r="K72"/>
      <c r="L72"/>
      <c r="M72"/>
    </row>
    <row r="73" spans="1:13" ht="14.5">
      <c r="A73"/>
      <c r="B73"/>
      <c r="C73"/>
      <c r="D73"/>
      <c r="E73"/>
      <c r="F73"/>
      <c r="G73"/>
      <c r="H73"/>
      <c r="I73"/>
      <c r="J73"/>
      <c r="K73"/>
      <c r="L73"/>
      <c r="M73"/>
    </row>
    <row r="74" spans="1:13" ht="14.5">
      <c r="A74"/>
      <c r="B74"/>
      <c r="C74"/>
      <c r="D74"/>
      <c r="E74"/>
      <c r="F74"/>
      <c r="G74"/>
      <c r="H74"/>
      <c r="I74"/>
      <c r="J74"/>
      <c r="K74"/>
      <c r="L74"/>
      <c r="M74"/>
    </row>
    <row r="75" spans="1:13" ht="14.5">
      <c r="A75"/>
      <c r="B75"/>
      <c r="C75"/>
      <c r="D75"/>
      <c r="E75"/>
      <c r="F75"/>
      <c r="G75"/>
      <c r="H75"/>
      <c r="I75"/>
      <c r="J75"/>
      <c r="K75"/>
      <c r="L75"/>
      <c r="M75"/>
    </row>
    <row r="76" spans="1:13" ht="14.5">
      <c r="A76"/>
      <c r="B76"/>
      <c r="C76"/>
      <c r="D76"/>
      <c r="E76"/>
      <c r="F76"/>
      <c r="G76"/>
      <c r="H76"/>
      <c r="I76"/>
      <c r="J76"/>
      <c r="K76"/>
      <c r="L76"/>
      <c r="M76"/>
    </row>
    <row r="77" spans="1:13" ht="14.5">
      <c r="A77"/>
      <c r="B77"/>
      <c r="C77"/>
      <c r="D77"/>
      <c r="E77"/>
      <c r="F77"/>
      <c r="G77"/>
      <c r="H77"/>
      <c r="I77"/>
      <c r="J77"/>
      <c r="K77"/>
      <c r="L77"/>
      <c r="M77"/>
    </row>
    <row r="78" spans="1:13" ht="14.5">
      <c r="A78"/>
      <c r="B78"/>
      <c r="C78"/>
      <c r="D78"/>
      <c r="E78"/>
      <c r="F78"/>
      <c r="G78"/>
      <c r="H78"/>
      <c r="I78"/>
      <c r="J78"/>
      <c r="K78"/>
      <c r="L78"/>
      <c r="M78"/>
    </row>
    <row r="79" spans="1:13" ht="14.5">
      <c r="A79"/>
      <c r="B79"/>
      <c r="C79"/>
      <c r="D79"/>
      <c r="E79"/>
      <c r="F79"/>
      <c r="G79"/>
      <c r="H79"/>
      <c r="I79"/>
      <c r="J79"/>
      <c r="K79"/>
      <c r="L79"/>
      <c r="M79"/>
    </row>
    <row r="80" spans="1:13" ht="14.5">
      <c r="A80"/>
      <c r="B80"/>
      <c r="C80"/>
      <c r="D80"/>
      <c r="E80"/>
      <c r="F80"/>
      <c r="G80"/>
      <c r="H80"/>
      <c r="I80"/>
      <c r="J80"/>
      <c r="K80"/>
      <c r="L80"/>
      <c r="M80"/>
    </row>
    <row r="81" spans="1:13" ht="14.5">
      <c r="A81"/>
      <c r="B81"/>
      <c r="C81"/>
      <c r="D81"/>
      <c r="E81"/>
      <c r="F81"/>
      <c r="G81"/>
      <c r="H81"/>
      <c r="I81"/>
      <c r="J81"/>
      <c r="K81"/>
      <c r="L81"/>
      <c r="M81"/>
    </row>
    <row r="82" spans="1:13" ht="14.5">
      <c r="A82"/>
      <c r="B82"/>
      <c r="C82"/>
      <c r="D82"/>
      <c r="E82"/>
      <c r="F82"/>
      <c r="G82"/>
      <c r="H82"/>
      <c r="I82"/>
      <c r="J82"/>
      <c r="K82"/>
      <c r="L82"/>
      <c r="M82"/>
    </row>
    <row r="83" spans="1:13" ht="14.5">
      <c r="A83"/>
      <c r="B83"/>
      <c r="C83"/>
      <c r="D83"/>
      <c r="E83"/>
      <c r="F83"/>
      <c r="G83"/>
      <c r="H83"/>
      <c r="I83"/>
      <c r="J83"/>
      <c r="K83"/>
      <c r="L83"/>
      <c r="M83"/>
    </row>
    <row r="84" spans="1:13" ht="14.5">
      <c r="A84"/>
      <c r="B84"/>
      <c r="C84"/>
      <c r="D84"/>
      <c r="E84"/>
      <c r="F84"/>
      <c r="G84"/>
      <c r="H84"/>
      <c r="I84"/>
      <c r="J84"/>
      <c r="K84"/>
      <c r="L84"/>
      <c r="M84"/>
    </row>
    <row r="85" spans="1:13" ht="14.5">
      <c r="A85"/>
      <c r="B85"/>
      <c r="C85"/>
      <c r="D85"/>
      <c r="E85"/>
      <c r="F85"/>
      <c r="G85"/>
      <c r="H85"/>
      <c r="I85"/>
      <c r="J85"/>
      <c r="K85"/>
      <c r="L85"/>
      <c r="M85"/>
    </row>
    <row r="86" spans="1:13" ht="14.5">
      <c r="A86"/>
      <c r="B86"/>
      <c r="C86"/>
      <c r="D86"/>
      <c r="E86"/>
      <c r="F86"/>
      <c r="G86"/>
      <c r="H86"/>
      <c r="I86"/>
      <c r="J86"/>
      <c r="K86"/>
      <c r="L86"/>
      <c r="M86"/>
    </row>
    <row r="87" spans="1:13" ht="14.5">
      <c r="A87"/>
      <c r="B87"/>
      <c r="C87"/>
      <c r="D87"/>
      <c r="E87"/>
      <c r="F87"/>
      <c r="G87"/>
      <c r="H87"/>
      <c r="I87"/>
      <c r="J87"/>
      <c r="K87"/>
      <c r="L87"/>
      <c r="M87"/>
    </row>
    <row r="88" spans="1:13" ht="14.5">
      <c r="A88"/>
      <c r="B88"/>
      <c r="C88"/>
      <c r="D88"/>
      <c r="E88"/>
      <c r="F88"/>
      <c r="G88"/>
      <c r="H88"/>
      <c r="I88"/>
      <c r="J88"/>
      <c r="K88"/>
      <c r="L88"/>
      <c r="M88"/>
    </row>
    <row r="89" spans="1:13" ht="14.5">
      <c r="A89"/>
      <c r="B89"/>
      <c r="C89"/>
      <c r="D89"/>
      <c r="E89"/>
      <c r="F89"/>
      <c r="G89"/>
      <c r="H89"/>
      <c r="I89"/>
      <c r="J89"/>
      <c r="K89"/>
      <c r="L89"/>
      <c r="M89"/>
    </row>
    <row r="90" spans="1:13" ht="14.5">
      <c r="A90"/>
      <c r="B90"/>
      <c r="C90"/>
      <c r="D90"/>
      <c r="E90"/>
      <c r="F90"/>
      <c r="G90"/>
      <c r="H90"/>
      <c r="I90"/>
      <c r="J90"/>
      <c r="K90"/>
      <c r="L90"/>
      <c r="M90"/>
    </row>
    <row r="91" spans="1:13" ht="14.5">
      <c r="A91"/>
      <c r="B91"/>
      <c r="C91"/>
      <c r="D91"/>
      <c r="E91"/>
      <c r="F91"/>
      <c r="G91"/>
      <c r="H91"/>
      <c r="I91"/>
      <c r="J91"/>
      <c r="K91"/>
      <c r="L91"/>
      <c r="M91"/>
    </row>
    <row r="92" spans="1:13" ht="14.5">
      <c r="A92"/>
      <c r="B92"/>
      <c r="C92"/>
      <c r="D92"/>
      <c r="E92"/>
      <c r="F92"/>
      <c r="G92"/>
      <c r="H92"/>
      <c r="I92"/>
      <c r="J92"/>
      <c r="K92"/>
      <c r="L92"/>
      <c r="M92"/>
    </row>
    <row r="93" spans="1:13" ht="14.5">
      <c r="A93"/>
      <c r="B93"/>
      <c r="C93"/>
      <c r="D93"/>
      <c r="E93"/>
      <c r="F93"/>
      <c r="G93"/>
      <c r="H93"/>
      <c r="I93"/>
      <c r="J93"/>
      <c r="K93"/>
      <c r="L93"/>
      <c r="M93"/>
    </row>
    <row r="94" spans="1:13" ht="14.5">
      <c r="A94"/>
      <c r="B94"/>
      <c r="C94"/>
      <c r="D94"/>
      <c r="E94"/>
      <c r="F94"/>
      <c r="G94"/>
      <c r="H94"/>
      <c r="I94"/>
      <c r="J94"/>
      <c r="K94"/>
      <c r="L94"/>
      <c r="M94"/>
    </row>
    <row r="95" spans="1:13" ht="14.5">
      <c r="A95"/>
      <c r="B95"/>
      <c r="C95"/>
      <c r="D95"/>
      <c r="E95"/>
      <c r="F95"/>
      <c r="G95"/>
      <c r="H95"/>
      <c r="I95"/>
      <c r="J95"/>
      <c r="K95"/>
      <c r="L95"/>
      <c r="M95"/>
    </row>
    <row r="96" spans="1:13" ht="14.5">
      <c r="A96"/>
      <c r="B96"/>
      <c r="C96"/>
      <c r="D96"/>
      <c r="E96"/>
      <c r="F96"/>
      <c r="G96"/>
      <c r="H96"/>
      <c r="I96"/>
      <c r="J96"/>
      <c r="K96"/>
      <c r="L96"/>
      <c r="M96"/>
    </row>
    <row r="97" spans="1:13" ht="14.5">
      <c r="A97"/>
      <c r="B97"/>
      <c r="C97"/>
      <c r="D97"/>
      <c r="E97"/>
      <c r="F97"/>
      <c r="G97"/>
      <c r="H97"/>
      <c r="I97"/>
      <c r="J97"/>
      <c r="K97"/>
      <c r="L97"/>
      <c r="M97"/>
    </row>
    <row r="98" spans="1:13" ht="14.5">
      <c r="A98"/>
      <c r="B98"/>
      <c r="C98"/>
      <c r="D98"/>
      <c r="E98"/>
      <c r="F98"/>
      <c r="G98"/>
      <c r="H98"/>
      <c r="I98"/>
      <c r="J98"/>
      <c r="K98"/>
      <c r="L98"/>
      <c r="M98"/>
    </row>
    <row r="99" spans="1:13" ht="14.5">
      <c r="A99"/>
      <c r="B99"/>
      <c r="C99"/>
      <c r="D99"/>
      <c r="E99"/>
      <c r="F99"/>
      <c r="G99"/>
      <c r="H99"/>
      <c r="I99"/>
      <c r="J99"/>
      <c r="K99"/>
      <c r="L99"/>
      <c r="M99"/>
    </row>
    <row r="100" spans="1:13" ht="14.5">
      <c r="A100"/>
      <c r="B100"/>
      <c r="C100"/>
      <c r="D100"/>
      <c r="E100"/>
      <c r="F100"/>
      <c r="G100"/>
      <c r="H100"/>
      <c r="I100"/>
      <c r="J100"/>
      <c r="K100"/>
      <c r="L100"/>
      <c r="M100"/>
    </row>
    <row r="101" spans="1:13" ht="14.5">
      <c r="A101"/>
      <c r="B101"/>
      <c r="C101"/>
      <c r="D101"/>
      <c r="E101"/>
      <c r="F101"/>
      <c r="G101"/>
      <c r="H101"/>
      <c r="I101"/>
      <c r="J101"/>
      <c r="K101"/>
      <c r="L101"/>
      <c r="M101"/>
    </row>
    <row r="102" spans="1:13" ht="14.5">
      <c r="A102"/>
      <c r="B102"/>
      <c r="C102"/>
      <c r="D102"/>
      <c r="E102"/>
      <c r="F102"/>
      <c r="G102"/>
      <c r="H102"/>
      <c r="I102"/>
      <c r="J102"/>
      <c r="K102"/>
      <c r="L102"/>
      <c r="M102"/>
    </row>
    <row r="103" spans="1:13" ht="14.5">
      <c r="A103"/>
      <c r="B103"/>
      <c r="C103"/>
      <c r="D103"/>
      <c r="E103"/>
      <c r="F103"/>
      <c r="G103"/>
      <c r="H103"/>
      <c r="I103"/>
      <c r="J103"/>
      <c r="K103"/>
      <c r="L103"/>
      <c r="M103"/>
    </row>
    <row r="104" spans="1:13" ht="14.5">
      <c r="A104"/>
      <c r="B104"/>
      <c r="C104"/>
      <c r="D104"/>
      <c r="E104"/>
      <c r="F104"/>
      <c r="G104"/>
      <c r="H104"/>
      <c r="I104"/>
      <c r="J104"/>
      <c r="K104"/>
      <c r="L104"/>
      <c r="M104"/>
    </row>
    <row r="105" spans="1:13" ht="14.5">
      <c r="A105"/>
      <c r="B105"/>
      <c r="C105"/>
      <c r="D105"/>
      <c r="E105"/>
      <c r="F105"/>
      <c r="G105"/>
      <c r="H105"/>
      <c r="I105"/>
      <c r="J105"/>
      <c r="K105"/>
      <c r="L105"/>
      <c r="M105"/>
    </row>
    <row r="106" spans="1:13" ht="14.5">
      <c r="A106"/>
      <c r="B106"/>
      <c r="C106"/>
      <c r="D106"/>
      <c r="E106"/>
      <c r="F106"/>
      <c r="G106"/>
      <c r="H106"/>
      <c r="I106"/>
      <c r="J106"/>
      <c r="K106"/>
      <c r="L106"/>
      <c r="M106"/>
    </row>
    <row r="107" spans="1:13" ht="14.5">
      <c r="A107"/>
      <c r="B107"/>
      <c r="C107"/>
      <c r="D107"/>
      <c r="E107"/>
      <c r="F107"/>
      <c r="G107"/>
      <c r="H107"/>
      <c r="I107"/>
      <c r="J107"/>
      <c r="K107"/>
      <c r="L107"/>
      <c r="M107"/>
    </row>
    <row r="108" spans="1:13" ht="14.5">
      <c r="A108"/>
      <c r="B108"/>
      <c r="C108"/>
      <c r="D108"/>
      <c r="E108"/>
      <c r="F108"/>
      <c r="G108"/>
      <c r="H108"/>
      <c r="I108"/>
      <c r="J108"/>
      <c r="K108"/>
      <c r="L108"/>
      <c r="M108"/>
    </row>
    <row r="109" spans="1:13" ht="14.5">
      <c r="A109"/>
      <c r="B109"/>
      <c r="C109"/>
      <c r="D109"/>
      <c r="E109"/>
      <c r="F109"/>
      <c r="G109"/>
      <c r="H109"/>
      <c r="I109"/>
      <c r="J109"/>
      <c r="K109"/>
      <c r="L109"/>
      <c r="M109"/>
    </row>
    <row r="110" spans="1:13" ht="14.5">
      <c r="A110"/>
      <c r="B110"/>
      <c r="C110"/>
      <c r="D110"/>
      <c r="E110"/>
      <c r="F110"/>
      <c r="G110"/>
      <c r="H110"/>
      <c r="I110"/>
      <c r="J110"/>
      <c r="K110"/>
      <c r="L110"/>
      <c r="M110"/>
    </row>
    <row r="111" spans="1:13" ht="14.5">
      <c r="A111"/>
      <c r="B111"/>
      <c r="C111"/>
      <c r="D111"/>
      <c r="E111"/>
      <c r="F111"/>
      <c r="G111"/>
      <c r="H111"/>
      <c r="I111"/>
      <c r="J111"/>
      <c r="K111"/>
      <c r="L111"/>
      <c r="M111"/>
    </row>
    <row r="112" spans="1:13" ht="14.5">
      <c r="A112"/>
      <c r="B112"/>
      <c r="C112"/>
      <c r="D112"/>
      <c r="E112"/>
      <c r="F112"/>
      <c r="G112"/>
      <c r="H112"/>
      <c r="I112"/>
      <c r="J112"/>
      <c r="K112"/>
      <c r="L112"/>
      <c r="M112"/>
    </row>
    <row r="113" spans="1:13" ht="14.5">
      <c r="A113"/>
      <c r="B113"/>
      <c r="C113"/>
      <c r="D113"/>
      <c r="E113"/>
      <c r="F113"/>
      <c r="G113"/>
      <c r="H113"/>
      <c r="I113"/>
      <c r="J113"/>
      <c r="K113"/>
      <c r="L113"/>
      <c r="M113"/>
    </row>
    <row r="114" spans="1:13" ht="14.5">
      <c r="A114"/>
      <c r="B114"/>
      <c r="C114"/>
      <c r="D114"/>
      <c r="E114"/>
      <c r="F114"/>
      <c r="G114"/>
      <c r="H114"/>
      <c r="I114"/>
      <c r="J114"/>
      <c r="K114"/>
      <c r="L114"/>
      <c r="M114"/>
    </row>
    <row r="115" spans="1:13" ht="14.5">
      <c r="A115"/>
      <c r="B115"/>
      <c r="C115"/>
      <c r="D115"/>
      <c r="E115"/>
      <c r="F115"/>
      <c r="G115"/>
      <c r="H115"/>
      <c r="I115"/>
      <c r="J115"/>
      <c r="K115"/>
      <c r="L115"/>
      <c r="M115"/>
    </row>
    <row r="116" spans="1:13" ht="14.5">
      <c r="A116"/>
      <c r="B116"/>
      <c r="C116"/>
      <c r="D116"/>
      <c r="E116"/>
      <c r="F116"/>
      <c r="G116"/>
      <c r="H116"/>
      <c r="I116"/>
      <c r="J116"/>
      <c r="K116"/>
      <c r="L116"/>
      <c r="M116"/>
    </row>
    <row r="117" spans="1:13" ht="14.5">
      <c r="A117"/>
      <c r="B117"/>
      <c r="C117"/>
      <c r="D117"/>
      <c r="E117"/>
      <c r="F117"/>
      <c r="G117"/>
      <c r="H117"/>
      <c r="I117"/>
      <c r="J117"/>
      <c r="K117"/>
      <c r="L117"/>
      <c r="M117"/>
    </row>
    <row r="118" spans="1:13" ht="14.5">
      <c r="A118"/>
      <c r="B118"/>
      <c r="C118"/>
      <c r="D118"/>
      <c r="E118"/>
      <c r="F118"/>
      <c r="G118"/>
      <c r="H118"/>
      <c r="I118"/>
      <c r="J118"/>
      <c r="K118"/>
      <c r="L118"/>
      <c r="M118"/>
    </row>
    <row r="119" spans="1:13" ht="14.5">
      <c r="A119"/>
      <c r="B119"/>
      <c r="C119"/>
      <c r="D119"/>
      <c r="E119"/>
      <c r="F119"/>
      <c r="G119"/>
      <c r="H119"/>
      <c r="I119"/>
      <c r="J119"/>
      <c r="K119"/>
      <c r="L119"/>
      <c r="M119"/>
    </row>
    <row r="120" spans="1:13" ht="14.5">
      <c r="A120"/>
      <c r="B120"/>
      <c r="C120"/>
      <c r="D120"/>
      <c r="E120"/>
      <c r="F120"/>
      <c r="G120"/>
      <c r="H120"/>
      <c r="I120"/>
      <c r="J120"/>
      <c r="K120"/>
      <c r="L120"/>
      <c r="M120"/>
    </row>
    <row r="121" spans="1:13" ht="14.5">
      <c r="A121"/>
      <c r="B121"/>
      <c r="C121"/>
      <c r="D121"/>
      <c r="E121"/>
      <c r="F121"/>
      <c r="G121"/>
      <c r="H121"/>
      <c r="I121"/>
      <c r="J121"/>
      <c r="K121"/>
      <c r="L121"/>
      <c r="M121"/>
    </row>
    <row r="122" spans="1:13" ht="14.5">
      <c r="A122"/>
      <c r="B122"/>
      <c r="C122"/>
      <c r="D122"/>
      <c r="E122"/>
      <c r="F122"/>
      <c r="G122"/>
      <c r="H122"/>
      <c r="I122"/>
      <c r="J122"/>
      <c r="K122"/>
      <c r="L122"/>
      <c r="M122"/>
    </row>
    <row r="123" spans="1:13" ht="14.5">
      <c r="A123"/>
      <c r="B123"/>
      <c r="C123"/>
      <c r="D123"/>
      <c r="E123"/>
      <c r="F123"/>
      <c r="G123"/>
      <c r="H123"/>
      <c r="I123"/>
      <c r="J123"/>
      <c r="K123"/>
      <c r="L123"/>
      <c r="M123"/>
    </row>
    <row r="124" spans="1:13" ht="14.5">
      <c r="A124"/>
      <c r="B124"/>
      <c r="C124"/>
      <c r="D124"/>
      <c r="E124"/>
      <c r="F124"/>
      <c r="G124"/>
      <c r="H124"/>
      <c r="I124"/>
      <c r="J124"/>
      <c r="K124"/>
      <c r="L124"/>
      <c r="M124"/>
    </row>
    <row r="125" spans="1:13" ht="14.5">
      <c r="A125"/>
      <c r="B125"/>
      <c r="C125"/>
      <c r="D125"/>
      <c r="E125"/>
      <c r="F125"/>
      <c r="G125"/>
      <c r="H125"/>
      <c r="I125"/>
      <c r="J125"/>
      <c r="K125"/>
      <c r="L125"/>
      <c r="M125"/>
    </row>
    <row r="126" spans="1:13" ht="14.5">
      <c r="A126"/>
      <c r="B126"/>
      <c r="C126"/>
      <c r="D126"/>
      <c r="E126"/>
      <c r="F126"/>
      <c r="G126"/>
      <c r="H126"/>
      <c r="I126"/>
      <c r="J126"/>
      <c r="K126"/>
      <c r="L126"/>
      <c r="M126"/>
    </row>
    <row r="127" spans="1:13" ht="14.5">
      <c r="A127"/>
      <c r="B127"/>
      <c r="C127"/>
      <c r="D127"/>
      <c r="E127"/>
      <c r="F127"/>
      <c r="G127"/>
      <c r="H127"/>
      <c r="I127"/>
      <c r="J127"/>
      <c r="K127"/>
      <c r="L127"/>
      <c r="M127"/>
    </row>
    <row r="128" spans="1:13" ht="14.5">
      <c r="A128"/>
      <c r="B128"/>
      <c r="C128"/>
      <c r="D128"/>
      <c r="E128"/>
      <c r="F128"/>
      <c r="G128"/>
      <c r="H128"/>
      <c r="I128"/>
      <c r="J128"/>
      <c r="K128"/>
      <c r="L128"/>
      <c r="M128"/>
    </row>
    <row r="129" spans="1:13" ht="14.5">
      <c r="A129"/>
      <c r="B129"/>
      <c r="C129"/>
      <c r="D129"/>
      <c r="E129"/>
      <c r="F129"/>
      <c r="G129"/>
      <c r="H129"/>
      <c r="I129"/>
      <c r="J129"/>
      <c r="K129"/>
      <c r="L129"/>
      <c r="M129"/>
    </row>
    <row r="130" spans="1:13" ht="14.5">
      <c r="A130"/>
      <c r="B130"/>
      <c r="C130"/>
      <c r="D130"/>
      <c r="E130"/>
      <c r="F130"/>
      <c r="G130"/>
      <c r="H130"/>
      <c r="I130"/>
      <c r="J130"/>
      <c r="K130"/>
      <c r="L130"/>
      <c r="M130"/>
    </row>
    <row r="131" spans="1:13" ht="14.5">
      <c r="A131"/>
      <c r="B131"/>
      <c r="C131"/>
      <c r="D131"/>
      <c r="E131"/>
      <c r="F131"/>
      <c r="G131"/>
      <c r="H131"/>
      <c r="I131"/>
      <c r="J131"/>
      <c r="K131"/>
      <c r="L131"/>
      <c r="M131"/>
    </row>
    <row r="132" spans="1:13" ht="14.5">
      <c r="A132"/>
      <c r="B132"/>
      <c r="C132"/>
      <c r="D132"/>
      <c r="E132"/>
      <c r="F132"/>
      <c r="G132"/>
      <c r="H132"/>
      <c r="I132"/>
      <c r="J132"/>
      <c r="K132"/>
      <c r="L132"/>
      <c r="M132"/>
    </row>
    <row r="133" spans="1:13" ht="14.5">
      <c r="A133"/>
      <c r="B133"/>
      <c r="C133"/>
      <c r="D133"/>
      <c r="E133"/>
      <c r="F133"/>
      <c r="G133"/>
      <c r="H133"/>
      <c r="I133"/>
      <c r="J133"/>
      <c r="K133"/>
      <c r="L133"/>
      <c r="M133"/>
    </row>
    <row r="134" spans="1:13" ht="14.5">
      <c r="A134"/>
      <c r="B134"/>
      <c r="C134"/>
      <c r="D134"/>
      <c r="E134"/>
      <c r="F134"/>
      <c r="G134"/>
      <c r="H134"/>
      <c r="I134"/>
      <c r="J134"/>
      <c r="K134"/>
      <c r="L134"/>
      <c r="M134"/>
    </row>
    <row r="135" spans="1:13" ht="14.5">
      <c r="A135"/>
      <c r="B135"/>
      <c r="C135"/>
      <c r="D135"/>
      <c r="E135"/>
      <c r="F135"/>
      <c r="G135"/>
      <c r="H135"/>
      <c r="I135"/>
      <c r="J135"/>
      <c r="K135"/>
      <c r="L135"/>
      <c r="M135"/>
    </row>
    <row r="136" spans="1:13" ht="14.5">
      <c r="A136"/>
      <c r="B136"/>
      <c r="C136"/>
      <c r="D136"/>
      <c r="E136"/>
      <c r="F136"/>
      <c r="G136"/>
      <c r="H136"/>
      <c r="I136"/>
      <c r="J136"/>
      <c r="K136"/>
      <c r="L136"/>
      <c r="M136"/>
    </row>
    <row r="137" spans="1:13" ht="14.5">
      <c r="A137"/>
      <c r="B137"/>
      <c r="C137"/>
      <c r="D137"/>
      <c r="E137"/>
      <c r="F137"/>
      <c r="G137"/>
      <c r="H137"/>
      <c r="I137"/>
      <c r="J137"/>
      <c r="K137"/>
      <c r="L137"/>
      <c r="M137"/>
    </row>
    <row r="138" spans="1:13" ht="14.5">
      <c r="A138"/>
      <c r="B138"/>
      <c r="C138"/>
      <c r="D138"/>
      <c r="E138"/>
      <c r="F138"/>
      <c r="G138"/>
      <c r="H138"/>
      <c r="I138"/>
      <c r="J138"/>
      <c r="K138"/>
      <c r="L138"/>
      <c r="M138"/>
    </row>
    <row r="139" spans="1:13" ht="14.5">
      <c r="A139"/>
      <c r="B139"/>
      <c r="C139"/>
      <c r="D139"/>
      <c r="E139"/>
      <c r="F139"/>
      <c r="G139"/>
      <c r="H139"/>
      <c r="I139"/>
      <c r="J139"/>
      <c r="K139"/>
      <c r="L139"/>
      <c r="M139"/>
    </row>
    <row r="140" spans="1:13" ht="14.5">
      <c r="A140"/>
      <c r="B140"/>
      <c r="C140"/>
      <c r="D140"/>
      <c r="E140"/>
      <c r="F140"/>
      <c r="G140"/>
      <c r="H140"/>
      <c r="I140"/>
      <c r="J140"/>
      <c r="K140"/>
      <c r="L140"/>
      <c r="M140"/>
    </row>
    <row r="141" spans="1:13" ht="14.5">
      <c r="A141"/>
      <c r="B141"/>
      <c r="C141"/>
      <c r="D141"/>
      <c r="E141"/>
      <c r="F141"/>
      <c r="G141"/>
      <c r="H141"/>
      <c r="I141"/>
      <c r="J141"/>
      <c r="K141"/>
      <c r="L141"/>
      <c r="M141"/>
    </row>
    <row r="142" spans="1:13" ht="14.5">
      <c r="A142"/>
      <c r="B142"/>
      <c r="C142"/>
      <c r="D142"/>
      <c r="E142"/>
      <c r="F142"/>
      <c r="G142"/>
      <c r="H142"/>
      <c r="I142"/>
      <c r="J142"/>
      <c r="K142"/>
      <c r="L142"/>
      <c r="M142"/>
    </row>
    <row r="143" spans="1:13" ht="14.5">
      <c r="A143"/>
      <c r="B143"/>
      <c r="C143"/>
      <c r="D143"/>
      <c r="E143"/>
      <c r="F143"/>
      <c r="G143"/>
      <c r="H143"/>
      <c r="I143"/>
      <c r="J143"/>
      <c r="K143"/>
      <c r="L143"/>
      <c r="M143"/>
    </row>
    <row r="144" spans="1:13" ht="14.5">
      <c r="A144"/>
      <c r="B144"/>
      <c r="C144"/>
      <c r="D144"/>
      <c r="E144"/>
      <c r="F144"/>
      <c r="G144"/>
      <c r="H144"/>
      <c r="I144"/>
      <c r="J144"/>
      <c r="K144"/>
      <c r="L144"/>
      <c r="M144"/>
    </row>
    <row r="145" spans="1:13" ht="14.5">
      <c r="A145"/>
      <c r="B145"/>
      <c r="C145"/>
      <c r="D145"/>
      <c r="E145"/>
      <c r="F145"/>
      <c r="G145"/>
      <c r="H145"/>
      <c r="I145"/>
      <c r="J145"/>
      <c r="K145"/>
      <c r="L145"/>
      <c r="M145"/>
    </row>
    <row r="146" spans="1:13" ht="14.5">
      <c r="A146"/>
      <c r="B146"/>
      <c r="C146"/>
      <c r="D146"/>
      <c r="E146"/>
      <c r="F146"/>
      <c r="G146"/>
      <c r="H146"/>
      <c r="I146"/>
      <c r="J146"/>
      <c r="K146"/>
      <c r="L146"/>
      <c r="M146"/>
    </row>
    <row r="147" spans="1:13" ht="14.5">
      <c r="A147"/>
      <c r="B147"/>
      <c r="C147"/>
      <c r="D147"/>
      <c r="E147"/>
      <c r="F147"/>
      <c r="G147"/>
      <c r="H147"/>
      <c r="I147"/>
      <c r="J147"/>
      <c r="K147"/>
      <c r="L147"/>
      <c r="M147"/>
    </row>
    <row r="148" spans="1:13" ht="14.5">
      <c r="A148"/>
      <c r="B148"/>
      <c r="C148"/>
      <c r="D148"/>
      <c r="E148"/>
      <c r="F148"/>
      <c r="G148"/>
      <c r="H148"/>
      <c r="I148"/>
      <c r="J148"/>
      <c r="K148"/>
      <c r="L148"/>
      <c r="M148"/>
    </row>
    <row r="149" spans="1:13" ht="14.5">
      <c r="A149"/>
      <c r="B149"/>
      <c r="C149"/>
      <c r="D149"/>
      <c r="E149"/>
      <c r="F149"/>
      <c r="G149"/>
      <c r="H149"/>
      <c r="I149"/>
      <c r="J149"/>
      <c r="K149"/>
      <c r="L149"/>
      <c r="M149"/>
    </row>
    <row r="150" spans="1:13" ht="14.5">
      <c r="A150"/>
      <c r="B150"/>
      <c r="C150"/>
      <c r="D150"/>
      <c r="E150"/>
      <c r="F150"/>
      <c r="G150"/>
      <c r="H150"/>
      <c r="I150"/>
      <c r="J150"/>
      <c r="K150"/>
      <c r="L150"/>
      <c r="M150"/>
    </row>
    <row r="151" spans="1:13" ht="14.5">
      <c r="A151"/>
      <c r="B151"/>
      <c r="C151"/>
      <c r="D151"/>
      <c r="E151"/>
      <c r="F151"/>
      <c r="G151"/>
      <c r="H151"/>
      <c r="I151"/>
      <c r="J151"/>
      <c r="K151"/>
      <c r="L151"/>
      <c r="M151"/>
    </row>
    <row r="152" spans="1:13" ht="14.5">
      <c r="A152"/>
      <c r="B152"/>
      <c r="C152"/>
      <c r="D152"/>
      <c r="E152"/>
      <c r="F152"/>
      <c r="G152"/>
      <c r="H152"/>
      <c r="I152"/>
      <c r="J152"/>
      <c r="K152"/>
      <c r="L152"/>
      <c r="M152"/>
    </row>
    <row r="153" spans="1:13" ht="14.5">
      <c r="A153"/>
      <c r="B153"/>
      <c r="C153"/>
      <c r="D153"/>
      <c r="E153"/>
      <c r="F153"/>
      <c r="G153"/>
      <c r="H153"/>
      <c r="I153"/>
      <c r="J153"/>
      <c r="K153"/>
      <c r="L153"/>
      <c r="M153"/>
    </row>
    <row r="154" spans="1:13" ht="14.5">
      <c r="A154"/>
      <c r="B154"/>
      <c r="C154"/>
      <c r="D154"/>
      <c r="E154"/>
      <c r="F154"/>
      <c r="G154"/>
      <c r="H154"/>
      <c r="I154"/>
      <c r="J154"/>
      <c r="K154"/>
      <c r="L154"/>
      <c r="M154"/>
    </row>
    <row r="155" spans="1:13" ht="14.5">
      <c r="A155"/>
      <c r="B155"/>
      <c r="C155"/>
      <c r="D155"/>
      <c r="E155"/>
      <c r="F155"/>
      <c r="G155"/>
      <c r="H155"/>
      <c r="I155"/>
      <c r="J155"/>
      <c r="K155"/>
      <c r="L155"/>
      <c r="M155"/>
    </row>
    <row r="156" spans="1:13" ht="14.5">
      <c r="A156"/>
      <c r="B156"/>
      <c r="C156"/>
      <c r="D156"/>
      <c r="E156"/>
      <c r="F156"/>
      <c r="G156"/>
      <c r="H156"/>
      <c r="I156"/>
      <c r="J156"/>
      <c r="K156"/>
      <c r="L156"/>
      <c r="M156"/>
    </row>
    <row r="157" spans="1:13" ht="14.5">
      <c r="A157"/>
      <c r="B157"/>
      <c r="C157"/>
      <c r="D157"/>
      <c r="E157"/>
      <c r="F157"/>
      <c r="G157"/>
      <c r="H157"/>
      <c r="I157"/>
      <c r="J157"/>
      <c r="K157"/>
      <c r="L157"/>
      <c r="M157"/>
    </row>
    <row r="158" spans="1:13" ht="14.5">
      <c r="A158"/>
      <c r="B158"/>
      <c r="C158"/>
      <c r="D158"/>
      <c r="E158"/>
      <c r="F158"/>
      <c r="G158"/>
      <c r="H158"/>
      <c r="I158"/>
      <c r="J158"/>
      <c r="K158"/>
      <c r="L158"/>
      <c r="M158"/>
    </row>
    <row r="159" spans="1:13" ht="14.5">
      <c r="A159"/>
      <c r="B159"/>
      <c r="C159"/>
      <c r="D159"/>
      <c r="E159"/>
      <c r="F159"/>
      <c r="G159"/>
      <c r="H159"/>
      <c r="I159"/>
      <c r="J159"/>
      <c r="K159"/>
      <c r="L159"/>
      <c r="M159"/>
    </row>
    <row r="160" spans="1:13" ht="14.5">
      <c r="A160"/>
      <c r="B160"/>
      <c r="C160"/>
      <c r="D160"/>
      <c r="E160"/>
      <c r="F160"/>
      <c r="G160"/>
      <c r="H160"/>
      <c r="I160"/>
      <c r="J160"/>
      <c r="K160"/>
      <c r="L160"/>
      <c r="M160"/>
    </row>
    <row r="161" spans="1:13" ht="14.5">
      <c r="A161"/>
      <c r="B161"/>
      <c r="C161"/>
      <c r="D161"/>
      <c r="E161"/>
      <c r="F161"/>
      <c r="G161"/>
      <c r="H161"/>
      <c r="I161"/>
      <c r="J161"/>
      <c r="K161"/>
      <c r="L161"/>
      <c r="M161"/>
    </row>
    <row r="162" spans="1:13" ht="14.5">
      <c r="A162"/>
      <c r="B162"/>
      <c r="C162"/>
      <c r="D162"/>
      <c r="E162"/>
      <c r="F162"/>
      <c r="G162"/>
      <c r="H162"/>
      <c r="I162"/>
      <c r="J162"/>
      <c r="K162"/>
      <c r="L162"/>
      <c r="M162"/>
    </row>
    <row r="163" spans="1:13" ht="14.5">
      <c r="A163"/>
      <c r="B163"/>
      <c r="C163"/>
      <c r="D163"/>
      <c r="E163"/>
      <c r="F163"/>
      <c r="G163"/>
      <c r="H163"/>
      <c r="I163"/>
      <c r="J163"/>
      <c r="K163"/>
      <c r="L163"/>
      <c r="M163"/>
    </row>
    <row r="164" spans="1:13" ht="14.5">
      <c r="A164"/>
      <c r="B164"/>
      <c r="C164"/>
      <c r="D164"/>
      <c r="E164"/>
      <c r="F164"/>
      <c r="G164"/>
      <c r="H164"/>
      <c r="I164"/>
      <c r="J164"/>
      <c r="K164"/>
      <c r="L164"/>
      <c r="M164"/>
    </row>
    <row r="165" spans="1:13" ht="14.5">
      <c r="A165"/>
      <c r="B165"/>
      <c r="C165"/>
      <c r="D165"/>
      <c r="E165"/>
      <c r="F165"/>
      <c r="G165"/>
      <c r="H165"/>
      <c r="I165"/>
      <c r="J165"/>
      <c r="K165"/>
      <c r="L165"/>
      <c r="M165"/>
    </row>
    <row r="166" spans="1:13" ht="14.5">
      <c r="A166"/>
      <c r="B166"/>
      <c r="C166"/>
      <c r="D166"/>
      <c r="E166"/>
      <c r="F166"/>
      <c r="G166"/>
      <c r="H166"/>
      <c r="I166"/>
      <c r="J166"/>
      <c r="K166"/>
      <c r="L166"/>
      <c r="M166"/>
    </row>
    <row r="167" spans="1:13" ht="14.5">
      <c r="A167"/>
      <c r="B167"/>
      <c r="C167"/>
      <c r="D167"/>
      <c r="E167"/>
      <c r="F167"/>
      <c r="G167"/>
      <c r="H167"/>
      <c r="I167"/>
      <c r="J167"/>
      <c r="K167"/>
      <c r="L167"/>
      <c r="M167"/>
    </row>
    <row r="168" spans="1:13" ht="14.5">
      <c r="A168"/>
      <c r="B168"/>
      <c r="C168"/>
      <c r="D168"/>
      <c r="E168"/>
      <c r="F168"/>
      <c r="G168"/>
      <c r="H168"/>
      <c r="I168"/>
      <c r="J168"/>
      <c r="K168"/>
      <c r="L168"/>
      <c r="M168"/>
    </row>
    <row r="169" spans="1:13" ht="14.5">
      <c r="A169"/>
      <c r="B169"/>
      <c r="C169"/>
      <c r="D169"/>
      <c r="E169"/>
      <c r="F169"/>
      <c r="G169"/>
      <c r="H169"/>
      <c r="I169"/>
      <c r="J169"/>
      <c r="K169"/>
      <c r="L169"/>
      <c r="M169"/>
    </row>
    <row r="170" spans="1:13" ht="14.5">
      <c r="A170"/>
      <c r="B170"/>
      <c r="C170"/>
      <c r="D170"/>
      <c r="E170"/>
      <c r="F170"/>
      <c r="G170"/>
      <c r="H170"/>
      <c r="I170"/>
      <c r="J170"/>
      <c r="K170"/>
      <c r="L170"/>
      <c r="M170"/>
    </row>
    <row r="171" spans="1:13" ht="14.5">
      <c r="A171"/>
      <c r="B171"/>
      <c r="C171"/>
      <c r="D171"/>
      <c r="E171"/>
      <c r="F171"/>
      <c r="G171"/>
      <c r="H171"/>
      <c r="I171"/>
      <c r="J171"/>
      <c r="K171"/>
      <c r="L171"/>
      <c r="M171"/>
    </row>
    <row r="172" spans="1:13" ht="14.5">
      <c r="A172"/>
      <c r="B172"/>
      <c r="C172"/>
      <c r="D172"/>
      <c r="E172"/>
      <c r="F172"/>
      <c r="G172"/>
      <c r="H172"/>
      <c r="I172"/>
      <c r="J172"/>
      <c r="K172"/>
      <c r="L172"/>
      <c r="M172"/>
    </row>
    <row r="173" spans="1:13" ht="14.5">
      <c r="A173"/>
      <c r="B173"/>
      <c r="C173"/>
      <c r="D173"/>
      <c r="E173"/>
      <c r="F173"/>
      <c r="G173"/>
      <c r="H173"/>
      <c r="I173"/>
      <c r="J173"/>
      <c r="K173"/>
      <c r="L173"/>
      <c r="M173"/>
    </row>
    <row r="174" spans="1:13" ht="14.5">
      <c r="A174"/>
      <c r="B174"/>
      <c r="C174"/>
      <c r="D174"/>
      <c r="E174"/>
      <c r="F174"/>
      <c r="G174"/>
      <c r="H174"/>
      <c r="I174"/>
      <c r="J174"/>
      <c r="K174"/>
      <c r="L174"/>
      <c r="M174"/>
    </row>
    <row r="175" spans="1:13" ht="14.5">
      <c r="A175"/>
      <c r="B175"/>
      <c r="C175"/>
      <c r="D175"/>
      <c r="E175"/>
      <c r="F175"/>
      <c r="G175"/>
      <c r="H175"/>
      <c r="I175"/>
      <c r="J175"/>
      <c r="K175"/>
      <c r="L175"/>
      <c r="M175"/>
    </row>
    <row r="176" spans="1:13" ht="14.5">
      <c r="A176"/>
      <c r="B176"/>
      <c r="C176"/>
      <c r="D176"/>
      <c r="E176"/>
      <c r="F176"/>
      <c r="G176"/>
      <c r="H176"/>
      <c r="I176"/>
      <c r="J176"/>
      <c r="K176"/>
      <c r="L176"/>
      <c r="M176"/>
    </row>
    <row r="177" spans="1:13" ht="14.5">
      <c r="A177"/>
      <c r="B177"/>
      <c r="C177"/>
      <c r="D177"/>
      <c r="E177"/>
      <c r="F177"/>
      <c r="G177"/>
      <c r="H177"/>
      <c r="I177"/>
      <c r="J177"/>
      <c r="K177"/>
      <c r="L177"/>
      <c r="M177"/>
    </row>
    <row r="178" spans="1:13" ht="14.5">
      <c r="A178"/>
      <c r="B178"/>
      <c r="C178"/>
      <c r="D178"/>
      <c r="E178"/>
      <c r="F178"/>
      <c r="G178"/>
      <c r="H178"/>
      <c r="I178"/>
      <c r="J178"/>
      <c r="K178"/>
      <c r="L178"/>
      <c r="M178"/>
    </row>
    <row r="179" spans="1:13" ht="14.5">
      <c r="A179"/>
      <c r="B179"/>
      <c r="C179"/>
      <c r="D179"/>
      <c r="E179"/>
      <c r="F179"/>
      <c r="G179"/>
      <c r="H179"/>
      <c r="I179"/>
      <c r="J179"/>
      <c r="K179"/>
      <c r="L179"/>
      <c r="M179"/>
    </row>
    <row r="180" spans="1:13" ht="14.5">
      <c r="A180"/>
      <c r="B180"/>
      <c r="C180"/>
      <c r="D180"/>
      <c r="E180"/>
      <c r="F180"/>
      <c r="G180"/>
      <c r="H180"/>
      <c r="I180"/>
      <c r="J180"/>
      <c r="K180"/>
      <c r="L180"/>
      <c r="M180"/>
    </row>
    <row r="181" spans="1:13" ht="14.5">
      <c r="A181"/>
      <c r="B181"/>
      <c r="C181"/>
      <c r="D181"/>
      <c r="E181"/>
      <c r="F181"/>
      <c r="G181"/>
      <c r="H181"/>
      <c r="I181"/>
      <c r="J181"/>
      <c r="K181"/>
      <c r="L181"/>
      <c r="M181"/>
    </row>
    <row r="182" spans="1:13" ht="14.5">
      <c r="A182"/>
      <c r="B182"/>
      <c r="C182"/>
      <c r="D182"/>
      <c r="E182"/>
      <c r="F182"/>
      <c r="G182"/>
      <c r="H182"/>
      <c r="I182"/>
      <c r="J182"/>
      <c r="K182"/>
      <c r="L182"/>
      <c r="M182"/>
    </row>
    <row r="183" spans="1:13" ht="14.5">
      <c r="A183"/>
      <c r="B183"/>
      <c r="C183"/>
      <c r="D183"/>
      <c r="E183"/>
      <c r="F183"/>
      <c r="G183"/>
      <c r="H183"/>
      <c r="I183"/>
      <c r="J183"/>
      <c r="K183"/>
      <c r="L183"/>
      <c r="M183"/>
    </row>
    <row r="184" spans="1:13" ht="14.5">
      <c r="A184"/>
      <c r="B184"/>
      <c r="C184"/>
      <c r="D184"/>
      <c r="E184"/>
      <c r="F184"/>
      <c r="G184"/>
      <c r="H184"/>
      <c r="I184"/>
      <c r="J184"/>
      <c r="K184"/>
      <c r="L184"/>
      <c r="M184"/>
    </row>
    <row r="185" spans="1:13" ht="14.5">
      <c r="A185"/>
      <c r="B185"/>
      <c r="C185"/>
      <c r="D185"/>
      <c r="E185"/>
      <c r="F185"/>
      <c r="G185"/>
      <c r="H185"/>
      <c r="I185"/>
      <c r="J185"/>
      <c r="K185"/>
      <c r="L185"/>
      <c r="M185"/>
    </row>
    <row r="186" spans="1:13" ht="14.5">
      <c r="A186"/>
      <c r="B186"/>
      <c r="C186"/>
      <c r="D186"/>
      <c r="E186"/>
      <c r="F186"/>
      <c r="G186"/>
      <c r="H186"/>
      <c r="I186"/>
      <c r="J186"/>
      <c r="K186"/>
      <c r="L186"/>
      <c r="M186"/>
    </row>
    <row r="187" spans="1:13" ht="14.5">
      <c r="A187"/>
      <c r="B187"/>
      <c r="C187"/>
      <c r="D187"/>
      <c r="E187"/>
      <c r="F187"/>
      <c r="G187"/>
      <c r="H187"/>
      <c r="I187"/>
      <c r="J187"/>
      <c r="K187"/>
      <c r="L187"/>
      <c r="M187"/>
    </row>
    <row r="188" spans="1:13" ht="14.5">
      <c r="A188"/>
      <c r="B188"/>
      <c r="C188"/>
      <c r="D188"/>
      <c r="E188"/>
      <c r="F188"/>
      <c r="G188"/>
      <c r="H188"/>
      <c r="I188"/>
      <c r="J188"/>
      <c r="K188"/>
      <c r="L188"/>
      <c r="M188"/>
    </row>
    <row r="189" spans="1:13" ht="14.5">
      <c r="A189"/>
      <c r="B189"/>
      <c r="C189"/>
      <c r="D189"/>
      <c r="E189"/>
      <c r="F189"/>
      <c r="G189"/>
      <c r="H189"/>
      <c r="I189"/>
      <c r="J189"/>
      <c r="K189"/>
      <c r="L189"/>
      <c r="M189"/>
    </row>
    <row r="190" spans="1:13" ht="14.5">
      <c r="A190"/>
      <c r="B190"/>
      <c r="C190"/>
      <c r="D190"/>
      <c r="E190"/>
      <c r="F190"/>
      <c r="G190"/>
      <c r="H190"/>
      <c r="I190"/>
      <c r="J190"/>
      <c r="K190"/>
      <c r="L190"/>
      <c r="M190"/>
    </row>
    <row r="191" spans="1:13" ht="14.5">
      <c r="A191"/>
      <c r="B191"/>
      <c r="C191"/>
      <c r="D191"/>
      <c r="E191"/>
      <c r="F191"/>
      <c r="G191"/>
      <c r="H191"/>
      <c r="I191"/>
      <c r="J191"/>
      <c r="K191"/>
      <c r="L191"/>
      <c r="M191"/>
    </row>
    <row r="192" spans="1:13" ht="14.5">
      <c r="A192"/>
      <c r="B192"/>
      <c r="C192"/>
      <c r="D192"/>
      <c r="E192"/>
      <c r="F192"/>
      <c r="G192"/>
      <c r="H192"/>
      <c r="I192"/>
      <c r="J192"/>
      <c r="K192"/>
      <c r="L192"/>
      <c r="M192"/>
    </row>
    <row r="193" spans="1:13" ht="14.5">
      <c r="A193"/>
      <c r="B193"/>
      <c r="C193"/>
      <c r="D193"/>
      <c r="E193"/>
      <c r="F193"/>
      <c r="G193"/>
      <c r="H193"/>
      <c r="I193"/>
      <c r="J193"/>
      <c r="K193"/>
      <c r="L193"/>
      <c r="M193"/>
    </row>
    <row r="194" spans="1:13" ht="14.5">
      <c r="A194"/>
      <c r="B194"/>
      <c r="C194"/>
      <c r="D194"/>
      <c r="E194"/>
      <c r="F194"/>
      <c r="G194"/>
      <c r="H194"/>
      <c r="I194"/>
      <c r="J194"/>
      <c r="K194"/>
      <c r="L194"/>
      <c r="M194"/>
    </row>
    <row r="195" spans="1:13" ht="14.5">
      <c r="A195"/>
      <c r="B195"/>
      <c r="C195"/>
      <c r="D195"/>
      <c r="E195"/>
      <c r="F195"/>
      <c r="G195"/>
      <c r="H195"/>
      <c r="I195"/>
      <c r="J195"/>
      <c r="K195"/>
      <c r="L195"/>
      <c r="M195"/>
    </row>
    <row r="196" spans="1:13" ht="14.5">
      <c r="A196"/>
      <c r="B196"/>
      <c r="C196"/>
      <c r="D196"/>
      <c r="E196"/>
      <c r="F196"/>
      <c r="G196"/>
      <c r="H196"/>
      <c r="I196"/>
      <c r="J196"/>
      <c r="K196"/>
      <c r="L196"/>
      <c r="M196"/>
    </row>
    <row r="197" spans="1:13" ht="14.5">
      <c r="A197"/>
      <c r="B197"/>
      <c r="C197"/>
      <c r="D197"/>
      <c r="E197"/>
      <c r="F197"/>
      <c r="G197"/>
      <c r="H197"/>
      <c r="I197"/>
      <c r="J197"/>
      <c r="K197"/>
      <c r="L197"/>
      <c r="M197"/>
    </row>
    <row r="198" spans="1:13" ht="14.5">
      <c r="A198"/>
      <c r="B198"/>
      <c r="C198"/>
      <c r="D198"/>
      <c r="E198"/>
      <c r="F198"/>
      <c r="G198"/>
      <c r="H198"/>
      <c r="I198"/>
      <c r="J198"/>
      <c r="K198"/>
      <c r="L198"/>
      <c r="M198"/>
    </row>
    <row r="199" spans="1:13" ht="14.5">
      <c r="A199"/>
      <c r="B199"/>
      <c r="C199"/>
      <c r="D199"/>
      <c r="E199"/>
      <c r="F199"/>
      <c r="G199"/>
      <c r="H199"/>
      <c r="I199"/>
      <c r="J199"/>
      <c r="K199"/>
      <c r="L199"/>
      <c r="M199"/>
    </row>
    <row r="200" spans="1:13" ht="14.5">
      <c r="A200"/>
      <c r="B200"/>
      <c r="C200"/>
      <c r="D200"/>
      <c r="E200"/>
      <c r="F200"/>
      <c r="G200"/>
      <c r="H200"/>
      <c r="I200"/>
      <c r="J200"/>
      <c r="K200"/>
      <c r="L200"/>
      <c r="M200"/>
    </row>
    <row r="201" spans="1:13" ht="14.5">
      <c r="A201"/>
      <c r="B201"/>
      <c r="C201"/>
      <c r="D201"/>
      <c r="E201"/>
      <c r="F201"/>
      <c r="G201"/>
      <c r="H201"/>
      <c r="I201"/>
      <c r="J201"/>
      <c r="K201"/>
      <c r="L201"/>
      <c r="M201"/>
    </row>
    <row r="202" spans="1:13" ht="14.5">
      <c r="A202"/>
      <c r="B202"/>
      <c r="C202"/>
      <c r="D202"/>
      <c r="E202"/>
      <c r="F202"/>
      <c r="G202"/>
      <c r="H202"/>
      <c r="I202"/>
      <c r="J202"/>
      <c r="K202"/>
      <c r="L202"/>
      <c r="M202"/>
    </row>
    <row r="203" spans="1:13" ht="14.5">
      <c r="A203"/>
      <c r="B203"/>
      <c r="C203"/>
      <c r="D203"/>
      <c r="E203"/>
      <c r="F203"/>
      <c r="G203"/>
      <c r="H203"/>
      <c r="I203"/>
      <c r="J203"/>
      <c r="K203"/>
      <c r="L203"/>
      <c r="M203"/>
    </row>
    <row r="204" spans="1:13" ht="14.5">
      <c r="A204"/>
      <c r="B204"/>
      <c r="C204"/>
      <c r="D204"/>
      <c r="E204"/>
      <c r="F204"/>
      <c r="G204"/>
      <c r="H204"/>
      <c r="I204"/>
      <c r="J204"/>
      <c r="K204"/>
      <c r="L204"/>
      <c r="M204"/>
    </row>
    <row r="205" spans="1:13" ht="14.5">
      <c r="A205"/>
      <c r="B205"/>
      <c r="C205"/>
      <c r="D205"/>
      <c r="E205"/>
      <c r="F205"/>
      <c r="G205"/>
      <c r="H205"/>
      <c r="I205"/>
      <c r="J205"/>
      <c r="K205"/>
      <c r="L205"/>
      <c r="M205"/>
    </row>
    <row r="206" spans="1:13" ht="14.5">
      <c r="A206"/>
      <c r="B206"/>
      <c r="C206"/>
      <c r="D206"/>
      <c r="E206"/>
      <c r="F206"/>
      <c r="G206"/>
      <c r="H206"/>
      <c r="I206"/>
      <c r="J206"/>
      <c r="K206"/>
      <c r="L206"/>
      <c r="M206"/>
    </row>
    <row r="207" spans="1:13" ht="14.5">
      <c r="A207"/>
      <c r="B207"/>
      <c r="C207"/>
      <c r="D207"/>
      <c r="E207"/>
      <c r="F207"/>
      <c r="G207"/>
      <c r="H207"/>
      <c r="I207"/>
      <c r="J207"/>
      <c r="K207"/>
      <c r="L207"/>
      <c r="M207"/>
    </row>
    <row r="208" spans="1:13" ht="14.5">
      <c r="A208"/>
      <c r="B208"/>
      <c r="C208"/>
      <c r="D208"/>
      <c r="E208"/>
      <c r="F208"/>
      <c r="G208"/>
      <c r="H208"/>
      <c r="I208"/>
      <c r="J208"/>
      <c r="K208"/>
      <c r="L208"/>
      <c r="M208"/>
    </row>
    <row r="209" spans="1:13" ht="14.5">
      <c r="A209"/>
      <c r="B209"/>
      <c r="C209"/>
      <c r="D209"/>
      <c r="E209"/>
      <c r="F209"/>
      <c r="G209"/>
      <c r="H209"/>
      <c r="I209"/>
      <c r="J209"/>
      <c r="K209"/>
      <c r="L209"/>
      <c r="M209"/>
    </row>
    <row r="210" spans="1:13" ht="14.5">
      <c r="A210"/>
      <c r="B210"/>
      <c r="C210"/>
      <c r="D210"/>
      <c r="E210"/>
      <c r="F210"/>
      <c r="G210"/>
      <c r="H210"/>
      <c r="I210"/>
      <c r="J210"/>
      <c r="K210"/>
      <c r="L210"/>
      <c r="M210"/>
    </row>
    <row r="211" spans="1:13" ht="14.5">
      <c r="A211"/>
      <c r="B211"/>
      <c r="C211"/>
      <c r="D211"/>
      <c r="E211"/>
      <c r="F211"/>
      <c r="G211"/>
      <c r="H211"/>
      <c r="I211"/>
      <c r="J211"/>
      <c r="K211"/>
      <c r="L211"/>
      <c r="M211"/>
    </row>
    <row r="212" spans="1:13" ht="14.5">
      <c r="A212"/>
      <c r="B212"/>
      <c r="C212"/>
      <c r="D212"/>
      <c r="E212"/>
      <c r="F212"/>
      <c r="G212"/>
      <c r="H212"/>
      <c r="I212"/>
      <c r="J212"/>
      <c r="K212"/>
      <c r="L212"/>
      <c r="M212"/>
    </row>
    <row r="213" spans="1:13" ht="14.5">
      <c r="A213"/>
      <c r="B213"/>
      <c r="C213"/>
      <c r="D213"/>
      <c r="E213"/>
      <c r="F213"/>
      <c r="G213"/>
      <c r="H213"/>
      <c r="I213"/>
      <c r="J213"/>
      <c r="K213"/>
      <c r="L213"/>
      <c r="M213"/>
    </row>
    <row r="214" spans="1:13" ht="14.5">
      <c r="A214"/>
      <c r="B214"/>
      <c r="C214"/>
      <c r="D214"/>
      <c r="E214"/>
      <c r="F214"/>
      <c r="G214"/>
      <c r="H214"/>
      <c r="I214"/>
      <c r="J214"/>
      <c r="K214"/>
      <c r="L214"/>
      <c r="M214"/>
    </row>
    <row r="215" spans="1:13" ht="14.5">
      <c r="A215"/>
      <c r="B215"/>
      <c r="C215"/>
      <c r="D215"/>
      <c r="E215"/>
      <c r="F215"/>
      <c r="G215"/>
      <c r="H215"/>
      <c r="I215"/>
      <c r="J215"/>
      <c r="K215"/>
      <c r="L215"/>
      <c r="M215"/>
    </row>
    <row r="216" spans="1:13" ht="14.5">
      <c r="A216"/>
      <c r="B216"/>
      <c r="C216"/>
      <c r="D216"/>
      <c r="E216"/>
      <c r="F216"/>
      <c r="G216"/>
      <c r="H216"/>
      <c r="I216"/>
      <c r="J216"/>
      <c r="K216"/>
      <c r="L216"/>
      <c r="M216"/>
    </row>
    <row r="217" spans="1:13" ht="14.5">
      <c r="A217"/>
      <c r="B217"/>
      <c r="C217"/>
      <c r="D217"/>
      <c r="E217"/>
      <c r="F217"/>
      <c r="G217"/>
      <c r="H217"/>
      <c r="I217"/>
      <c r="J217"/>
      <c r="K217"/>
      <c r="L217"/>
      <c r="M217"/>
    </row>
    <row r="218" spans="1:13" ht="14.5">
      <c r="A218"/>
      <c r="B218"/>
      <c r="C218"/>
      <c r="D218"/>
      <c r="E218"/>
      <c r="F218"/>
      <c r="G218"/>
      <c r="H218"/>
      <c r="I218"/>
      <c r="J218"/>
      <c r="K218"/>
      <c r="L218"/>
      <c r="M218"/>
    </row>
    <row r="219" spans="1:13" ht="14.5">
      <c r="A219"/>
      <c r="B219"/>
      <c r="C219"/>
      <c r="D219"/>
      <c r="E219"/>
      <c r="F219"/>
      <c r="G219"/>
      <c r="H219"/>
      <c r="I219"/>
      <c r="J219"/>
      <c r="K219"/>
      <c r="L219"/>
      <c r="M219"/>
    </row>
    <row r="220" spans="1:13" ht="14.5">
      <c r="A220"/>
      <c r="B220"/>
      <c r="C220"/>
      <c r="D220"/>
      <c r="E220"/>
      <c r="F220"/>
      <c r="G220"/>
      <c r="H220"/>
      <c r="I220"/>
      <c r="J220"/>
      <c r="K220"/>
      <c r="L220"/>
      <c r="M220"/>
    </row>
    <row r="221" spans="1:13" ht="14.5">
      <c r="A221"/>
      <c r="B221"/>
      <c r="C221"/>
      <c r="D221"/>
      <c r="E221"/>
      <c r="F221"/>
      <c r="G221"/>
      <c r="H221"/>
      <c r="I221"/>
      <c r="J221"/>
      <c r="K221"/>
      <c r="L221"/>
      <c r="M221"/>
    </row>
    <row r="222" spans="1:13" ht="14.5">
      <c r="A222"/>
      <c r="B222"/>
      <c r="C222"/>
      <c r="D222"/>
      <c r="E222"/>
      <c r="F222"/>
      <c r="G222"/>
      <c r="H222"/>
      <c r="I222"/>
      <c r="J222"/>
      <c r="K222"/>
      <c r="L222"/>
      <c r="M222"/>
    </row>
    <row r="223" spans="1:13" ht="14.5">
      <c r="A223"/>
      <c r="B223"/>
      <c r="C223"/>
      <c r="D223"/>
      <c r="E223"/>
      <c r="F223"/>
      <c r="G223"/>
      <c r="H223"/>
      <c r="I223"/>
      <c r="J223"/>
      <c r="K223"/>
      <c r="L223"/>
      <c r="M223"/>
    </row>
    <row r="224" spans="1:13" ht="14.5">
      <c r="A224"/>
      <c r="B224"/>
      <c r="C224"/>
      <c r="D224"/>
      <c r="E224"/>
      <c r="F224"/>
      <c r="G224"/>
      <c r="H224"/>
      <c r="I224"/>
      <c r="J224"/>
      <c r="K224"/>
      <c r="L224"/>
      <c r="M224"/>
    </row>
    <row r="225" spans="1:13" ht="14.5">
      <c r="A225"/>
      <c r="B225"/>
      <c r="C225"/>
      <c r="D225"/>
      <c r="E225"/>
      <c r="F225"/>
      <c r="G225"/>
      <c r="H225"/>
      <c r="I225"/>
      <c r="J225"/>
      <c r="K225"/>
      <c r="L225"/>
      <c r="M225"/>
    </row>
    <row r="226" spans="1:13" ht="14.5">
      <c r="A226"/>
      <c r="B226"/>
      <c r="C226"/>
      <c r="D226"/>
      <c r="E226"/>
      <c r="F226"/>
      <c r="G226"/>
      <c r="H226"/>
      <c r="I226"/>
      <c r="J226"/>
      <c r="K226"/>
      <c r="L226"/>
      <c r="M226"/>
    </row>
    <row r="227" spans="1:13" ht="14.5">
      <c r="A227"/>
      <c r="B227"/>
      <c r="C227"/>
      <c r="D227"/>
      <c r="E227"/>
      <c r="F227"/>
      <c r="G227"/>
      <c r="H227"/>
      <c r="I227"/>
      <c r="J227"/>
      <c r="K227"/>
      <c r="L227"/>
      <c r="M227"/>
    </row>
    <row r="228" spans="1:13" ht="14.5">
      <c r="A228"/>
      <c r="B228"/>
      <c r="C228"/>
      <c r="D228"/>
      <c r="E228"/>
      <c r="F228"/>
      <c r="G228"/>
      <c r="H228"/>
      <c r="I228"/>
      <c r="J228"/>
      <c r="K228"/>
      <c r="L228"/>
      <c r="M228"/>
    </row>
    <row r="229" spans="1:13" ht="14.5">
      <c r="A229"/>
      <c r="B229"/>
      <c r="C229"/>
      <c r="D229"/>
      <c r="E229"/>
      <c r="F229"/>
      <c r="G229"/>
      <c r="H229"/>
      <c r="I229"/>
      <c r="J229"/>
      <c r="K229"/>
      <c r="L229"/>
      <c r="M229"/>
    </row>
    <row r="230" spans="1:13" ht="14.5">
      <c r="A230"/>
      <c r="B230"/>
      <c r="C230"/>
      <c r="D230"/>
      <c r="E230"/>
      <c r="F230"/>
      <c r="G230"/>
      <c r="H230"/>
      <c r="I230"/>
      <c r="J230"/>
      <c r="K230"/>
      <c r="L230"/>
      <c r="M230"/>
    </row>
    <row r="231" spans="1:13" ht="14.5">
      <c r="A231"/>
      <c r="B231"/>
      <c r="C231"/>
      <c r="D231"/>
      <c r="E231"/>
      <c r="F231"/>
      <c r="G231"/>
      <c r="H231"/>
      <c r="I231"/>
      <c r="J231"/>
      <c r="K231"/>
      <c r="L231"/>
      <c r="M231"/>
    </row>
    <row r="232" spans="1:13" ht="14.5">
      <c r="A232"/>
      <c r="B232"/>
      <c r="C232"/>
      <c r="D232"/>
      <c r="E232"/>
      <c r="F232"/>
      <c r="G232"/>
      <c r="H232"/>
      <c r="I232"/>
      <c r="J232"/>
      <c r="K232"/>
      <c r="L232"/>
      <c r="M232"/>
    </row>
    <row r="233" spans="1:13" ht="14.5">
      <c r="A233"/>
      <c r="B233"/>
      <c r="C233"/>
      <c r="D233"/>
      <c r="E233"/>
      <c r="F233"/>
      <c r="G233"/>
      <c r="H233"/>
      <c r="I233"/>
      <c r="J233"/>
      <c r="K233"/>
      <c r="L233"/>
      <c r="M233"/>
    </row>
    <row r="234" spans="1:13" ht="14.5">
      <c r="A234"/>
      <c r="B234"/>
      <c r="C234"/>
      <c r="D234"/>
      <c r="E234"/>
      <c r="F234"/>
      <c r="G234"/>
      <c r="H234"/>
      <c r="I234"/>
      <c r="J234"/>
      <c r="K234"/>
      <c r="L234"/>
      <c r="M234"/>
    </row>
    <row r="235" spans="1:13" ht="14.5">
      <c r="A235"/>
      <c r="B235"/>
      <c r="C235"/>
      <c r="D235"/>
      <c r="E235"/>
      <c r="F235"/>
      <c r="G235"/>
      <c r="H235"/>
      <c r="I235"/>
      <c r="J235"/>
      <c r="K235"/>
      <c r="L235"/>
      <c r="M235"/>
    </row>
    <row r="236" spans="1:13" ht="14.5">
      <c r="A236"/>
      <c r="B236"/>
      <c r="C236"/>
      <c r="D236"/>
      <c r="E236"/>
      <c r="F236"/>
      <c r="G236"/>
      <c r="H236"/>
      <c r="I236"/>
      <c r="J236"/>
      <c r="K236"/>
      <c r="L236"/>
      <c r="M236"/>
    </row>
    <row r="237" spans="1:13" ht="14.5">
      <c r="A237"/>
      <c r="B237"/>
      <c r="C237"/>
      <c r="D237"/>
      <c r="E237"/>
      <c r="F237"/>
      <c r="G237"/>
      <c r="H237"/>
      <c r="I237"/>
      <c r="J237"/>
      <c r="K237"/>
      <c r="L237"/>
      <c r="M237"/>
    </row>
    <row r="238" spans="1:13" ht="14.5">
      <c r="A238"/>
      <c r="B238"/>
      <c r="C238"/>
      <c r="D238"/>
      <c r="E238"/>
      <c r="F238"/>
      <c r="G238"/>
      <c r="H238"/>
      <c r="I238"/>
      <c r="J238"/>
      <c r="K238"/>
      <c r="L238"/>
      <c r="M238"/>
    </row>
    <row r="239" spans="1:13" ht="14.5">
      <c r="A239"/>
      <c r="B239"/>
      <c r="C239"/>
      <c r="D239"/>
      <c r="E239"/>
      <c r="F239"/>
      <c r="G239"/>
      <c r="H239"/>
      <c r="I239"/>
      <c r="J239"/>
      <c r="K239"/>
      <c r="L239"/>
      <c r="M239"/>
    </row>
    <row r="240" spans="1:13" ht="14.5">
      <c r="A240"/>
      <c r="B240"/>
      <c r="C240"/>
      <c r="D240"/>
      <c r="E240"/>
      <c r="F240"/>
      <c r="G240"/>
      <c r="H240"/>
      <c r="I240"/>
      <c r="J240"/>
      <c r="K240"/>
      <c r="L240"/>
      <c r="M240"/>
    </row>
    <row r="241" spans="1:13" ht="14.5">
      <c r="A241"/>
      <c r="B241"/>
      <c r="C241"/>
      <c r="D241"/>
      <c r="E241"/>
      <c r="F241"/>
      <c r="G241"/>
      <c r="H241"/>
      <c r="I241"/>
      <c r="J241"/>
      <c r="K241"/>
      <c r="L241"/>
      <c r="M241"/>
    </row>
    <row r="242" spans="1:13" ht="14.5">
      <c r="A242"/>
      <c r="B242"/>
      <c r="C242"/>
      <c r="D242"/>
      <c r="E242"/>
      <c r="F242"/>
      <c r="G242"/>
      <c r="H242"/>
      <c r="I242"/>
      <c r="J242"/>
      <c r="K242"/>
      <c r="L242"/>
      <c r="M242"/>
    </row>
    <row r="243" spans="1:13" ht="14.5">
      <c r="A243"/>
      <c r="B243"/>
      <c r="C243"/>
      <c r="D243"/>
      <c r="E243"/>
      <c r="F243"/>
      <c r="G243"/>
      <c r="H243"/>
      <c r="I243"/>
      <c r="J243"/>
      <c r="K243"/>
      <c r="L243"/>
      <c r="M243"/>
    </row>
    <row r="244" spans="1:13" ht="14.5">
      <c r="A244"/>
      <c r="B244"/>
      <c r="C244"/>
      <c r="D244"/>
      <c r="E244"/>
      <c r="F244"/>
      <c r="G244"/>
      <c r="H244"/>
      <c r="I244"/>
      <c r="J244"/>
      <c r="K244"/>
      <c r="L244"/>
      <c r="M244"/>
    </row>
    <row r="245" spans="1:13" ht="14.5">
      <c r="A245"/>
      <c r="B245"/>
      <c r="C245"/>
      <c r="D245"/>
      <c r="E245"/>
      <c r="F245"/>
      <c r="G245"/>
      <c r="H245"/>
      <c r="I245"/>
      <c r="J245"/>
      <c r="K245"/>
      <c r="L245"/>
      <c r="M245"/>
    </row>
    <row r="246" spans="1:13" ht="14.5">
      <c r="A246"/>
      <c r="B246"/>
      <c r="C246"/>
      <c r="D246"/>
      <c r="E246"/>
      <c r="F246"/>
      <c r="G246"/>
      <c r="H246"/>
      <c r="I246"/>
      <c r="J246"/>
      <c r="K246"/>
      <c r="L246"/>
      <c r="M246"/>
    </row>
    <row r="247" spans="1:13" ht="14.5">
      <c r="A247"/>
      <c r="B247"/>
      <c r="C247"/>
      <c r="D247"/>
      <c r="E247"/>
      <c r="F247"/>
      <c r="G247"/>
      <c r="H247"/>
      <c r="I247"/>
      <c r="J247"/>
      <c r="K247"/>
      <c r="L247"/>
      <c r="M247"/>
    </row>
    <row r="248" spans="1:13" ht="14.5">
      <c r="A248"/>
      <c r="B248"/>
      <c r="C248"/>
      <c r="D248"/>
      <c r="E248"/>
      <c r="F248"/>
      <c r="G248"/>
      <c r="H248"/>
      <c r="I248"/>
      <c r="J248"/>
      <c r="K248"/>
      <c r="L248"/>
      <c r="M248"/>
    </row>
    <row r="249" spans="1:13" ht="14.5">
      <c r="A249"/>
      <c r="B249"/>
      <c r="C249"/>
      <c r="D249"/>
      <c r="E249"/>
      <c r="F249"/>
      <c r="G249"/>
      <c r="H249"/>
      <c r="I249"/>
      <c r="J249"/>
      <c r="K249"/>
      <c r="L249"/>
      <c r="M249"/>
    </row>
    <row r="250" spans="1:13" ht="14.5">
      <c r="A250"/>
      <c r="B250"/>
      <c r="C250"/>
      <c r="D250"/>
      <c r="E250"/>
      <c r="F250"/>
      <c r="G250"/>
      <c r="H250"/>
      <c r="I250"/>
      <c r="J250"/>
      <c r="K250"/>
      <c r="L250"/>
      <c r="M250"/>
    </row>
    <row r="251" spans="1:13" ht="14.5">
      <c r="A251"/>
      <c r="B251"/>
      <c r="C251"/>
      <c r="D251"/>
      <c r="E251"/>
      <c r="F251"/>
      <c r="G251"/>
      <c r="H251"/>
      <c r="I251"/>
      <c r="J251"/>
      <c r="K251"/>
      <c r="L251"/>
      <c r="M251"/>
    </row>
    <row r="252" spans="1:13" ht="14.5">
      <c r="A252"/>
      <c r="B252"/>
      <c r="C252"/>
      <c r="D252"/>
      <c r="E252"/>
      <c r="F252"/>
      <c r="G252"/>
      <c r="H252"/>
      <c r="I252"/>
      <c r="J252"/>
      <c r="K252"/>
      <c r="L252"/>
      <c r="M252"/>
    </row>
    <row r="253" spans="1:13" ht="14.5">
      <c r="A253"/>
      <c r="B253"/>
      <c r="C253"/>
      <c r="D253"/>
      <c r="E253"/>
      <c r="F253"/>
      <c r="G253"/>
      <c r="H253"/>
      <c r="I253"/>
      <c r="J253"/>
      <c r="K253"/>
      <c r="L253"/>
      <c r="M253"/>
    </row>
    <row r="254" spans="1:13" ht="14.5">
      <c r="A254"/>
      <c r="B254"/>
      <c r="C254"/>
      <c r="D254"/>
      <c r="E254"/>
      <c r="F254"/>
      <c r="G254"/>
      <c r="H254"/>
      <c r="I254"/>
      <c r="J254"/>
      <c r="K254"/>
      <c r="L254"/>
      <c r="M254"/>
    </row>
    <row r="255" spans="1:13" ht="14.5">
      <c r="A255"/>
      <c r="B255"/>
      <c r="C255"/>
      <c r="D255"/>
      <c r="E255"/>
      <c r="F255"/>
      <c r="G255"/>
      <c r="H255"/>
      <c r="I255"/>
      <c r="J255"/>
      <c r="K255"/>
      <c r="L255"/>
      <c r="M255"/>
    </row>
    <row r="256" spans="1:13" ht="14.5">
      <c r="A256"/>
      <c r="B256"/>
      <c r="C256"/>
      <c r="D256"/>
      <c r="E256"/>
      <c r="F256"/>
      <c r="G256"/>
      <c r="H256"/>
      <c r="I256"/>
      <c r="J256"/>
      <c r="K256"/>
      <c r="L256"/>
      <c r="M256"/>
    </row>
    <row r="257" spans="1:13" ht="14.5">
      <c r="A257"/>
      <c r="B257"/>
      <c r="C257"/>
      <c r="D257"/>
      <c r="E257"/>
      <c r="F257"/>
      <c r="G257"/>
      <c r="H257"/>
      <c r="I257"/>
      <c r="J257"/>
      <c r="K257"/>
      <c r="L257"/>
      <c r="M257"/>
    </row>
    <row r="258" spans="1:13" ht="14.5">
      <c r="A258"/>
      <c r="B258"/>
      <c r="C258"/>
      <c r="D258"/>
      <c r="E258"/>
      <c r="F258"/>
      <c r="G258"/>
      <c r="H258"/>
      <c r="I258"/>
      <c r="J258"/>
      <c r="K258"/>
      <c r="L258"/>
      <c r="M258"/>
    </row>
    <row r="259" spans="1:13" ht="14.5">
      <c r="A259"/>
      <c r="B259"/>
      <c r="C259"/>
      <c r="D259"/>
      <c r="E259"/>
      <c r="F259"/>
      <c r="G259"/>
      <c r="H259"/>
      <c r="I259"/>
      <c r="J259"/>
      <c r="K259"/>
      <c r="L259"/>
      <c r="M259"/>
    </row>
  </sheetData>
  <autoFilter ref="C7:M50"/>
  <mergeCells count="1">
    <mergeCell ref="B3:M3"/>
  </mergeCells>
  <pageMargins left="0.7" right="0.7" top="0.75" bottom="0.75" header="0.3" footer="0.3"/>
  <pageSetup paperSize="9" scale="38" fitToHeight="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52B964"/>
    <pageSetUpPr fitToPage="1"/>
  </sheetPr>
  <dimension ref="A1:M259"/>
  <sheetViews>
    <sheetView showGridLines="0" zoomScale="80" zoomScaleNormal="80" workbookViewId="0">
      <pane xSplit="5" ySplit="7" topLeftCell="F8" activePane="bottomRight" state="frozen"/>
      <selection activeCell="C6" sqref="C6"/>
      <selection pane="topRight" activeCell="C6" sqref="C6"/>
      <selection pane="bottomLeft" activeCell="C6" sqref="C6"/>
      <selection pane="bottomRight" activeCell="F8" sqref="F8"/>
    </sheetView>
  </sheetViews>
  <sheetFormatPr defaultColWidth="9.08984375" defaultRowHeight="12.5"/>
  <cols>
    <col min="1" max="1" width="3.6328125" style="31" customWidth="1"/>
    <col min="2" max="2" width="12.1796875" style="31" bestFit="1" customWidth="1"/>
    <col min="3" max="3" width="10.36328125" style="31" bestFit="1" customWidth="1"/>
    <col min="4" max="4" width="11.36328125" style="31" bestFit="1" customWidth="1"/>
    <col min="5" max="5" width="11" style="31" bestFit="1" customWidth="1"/>
    <col min="6" max="13" width="20.81640625" style="31" customWidth="1"/>
    <col min="14" max="16384" width="9.08984375" style="31"/>
  </cols>
  <sheetData>
    <row r="1" spans="1:13" s="41" customFormat="1" ht="14.15" customHeight="1">
      <c r="C1" s="3"/>
      <c r="D1" s="3"/>
      <c r="E1" s="3"/>
      <c r="F1" s="3"/>
      <c r="G1" s="3"/>
      <c r="H1" s="3"/>
      <c r="I1" s="3"/>
      <c r="J1" s="3"/>
    </row>
    <row r="2" spans="1:13" s="41" customFormat="1" ht="14.15" customHeight="1">
      <c r="C2" s="3"/>
      <c r="D2" s="3"/>
      <c r="E2" s="3"/>
      <c r="F2" s="3"/>
      <c r="G2" s="3"/>
      <c r="H2" s="3"/>
      <c r="I2" s="3"/>
      <c r="J2" s="3"/>
    </row>
    <row r="3" spans="1:13" s="41" customFormat="1" ht="32.4" customHeight="1">
      <c r="B3" s="553" t="s">
        <v>1053</v>
      </c>
      <c r="C3" s="553"/>
      <c r="D3" s="553"/>
      <c r="E3" s="553"/>
      <c r="F3" s="553"/>
      <c r="G3" s="553"/>
      <c r="H3" s="553"/>
      <c r="I3" s="553"/>
      <c r="J3" s="553"/>
      <c r="K3" s="553"/>
      <c r="L3" s="553"/>
      <c r="M3" s="553"/>
    </row>
    <row r="4" spans="1:13" s="41" customFormat="1" ht="12.75" customHeight="1" thickBot="1">
      <c r="C4" s="3"/>
      <c r="D4" s="3"/>
      <c r="E4" s="3"/>
      <c r="F4" s="3"/>
      <c r="G4" s="3"/>
      <c r="H4" s="3"/>
      <c r="I4" s="3"/>
      <c r="J4" s="3"/>
    </row>
    <row r="5" spans="1:13" s="41" customFormat="1" ht="12.75" customHeight="1">
      <c r="B5" s="3"/>
      <c r="C5" s="3"/>
      <c r="D5" s="3"/>
      <c r="E5" s="3"/>
      <c r="F5" s="364" t="s">
        <v>415</v>
      </c>
      <c r="G5" s="365"/>
      <c r="H5" s="365"/>
      <c r="I5" s="366"/>
      <c r="J5" s="364" t="s">
        <v>415</v>
      </c>
      <c r="K5" s="378"/>
      <c r="L5" s="378"/>
      <c r="M5" s="379"/>
    </row>
    <row r="6" spans="1:13" s="41" customFormat="1" ht="13.5" thickBot="1">
      <c r="B6" s="3"/>
      <c r="C6" s="3"/>
      <c r="D6" s="3"/>
      <c r="E6" s="3"/>
      <c r="F6" s="367" t="s">
        <v>437</v>
      </c>
      <c r="G6" s="362"/>
      <c r="H6" s="362"/>
      <c r="I6" s="368"/>
      <c r="J6" s="380" t="s">
        <v>435</v>
      </c>
      <c r="K6" s="363"/>
      <c r="L6" s="363"/>
      <c r="M6" s="381"/>
    </row>
    <row r="7" spans="1:13" s="266" customFormat="1" ht="39">
      <c r="B7" s="387" t="s">
        <v>0</v>
      </c>
      <c r="C7" s="388" t="s">
        <v>1</v>
      </c>
      <c r="D7" s="388" t="s">
        <v>2</v>
      </c>
      <c r="E7" s="389" t="s">
        <v>3</v>
      </c>
      <c r="F7" s="369" t="s">
        <v>170</v>
      </c>
      <c r="G7" s="356" t="s">
        <v>171</v>
      </c>
      <c r="H7" s="356" t="s">
        <v>135</v>
      </c>
      <c r="I7" s="370" t="s">
        <v>136</v>
      </c>
      <c r="J7" s="369" t="s">
        <v>172</v>
      </c>
      <c r="K7" s="356" t="s">
        <v>173</v>
      </c>
      <c r="L7" s="356" t="s">
        <v>137</v>
      </c>
      <c r="M7" s="370" t="s">
        <v>138</v>
      </c>
    </row>
    <row r="8" spans="1:13" ht="14.15" customHeight="1">
      <c r="A8" s="258"/>
      <c r="B8" s="390" t="s">
        <v>378</v>
      </c>
      <c r="C8" s="357" t="s">
        <v>18</v>
      </c>
      <c r="D8" s="357" t="s">
        <v>425</v>
      </c>
      <c r="E8" s="391" t="s">
        <v>404</v>
      </c>
      <c r="F8" s="371" t="s">
        <v>477</v>
      </c>
      <c r="G8" s="359" t="s">
        <v>478</v>
      </c>
      <c r="H8" s="359" t="s">
        <v>479</v>
      </c>
      <c r="I8" s="372" t="s">
        <v>480</v>
      </c>
      <c r="J8" s="382" t="s">
        <v>752</v>
      </c>
      <c r="K8" s="360" t="s">
        <v>753</v>
      </c>
      <c r="L8" s="360" t="s">
        <v>754</v>
      </c>
      <c r="M8" s="383" t="s">
        <v>755</v>
      </c>
    </row>
    <row r="9" spans="1:13" ht="14.15" customHeight="1">
      <c r="A9" s="258"/>
      <c r="B9" s="390" t="s">
        <v>378</v>
      </c>
      <c r="C9" s="357" t="s">
        <v>18</v>
      </c>
      <c r="D9" s="357" t="s">
        <v>425</v>
      </c>
      <c r="E9" s="391" t="s">
        <v>10</v>
      </c>
      <c r="F9" s="371" t="s">
        <v>489</v>
      </c>
      <c r="G9" s="359" t="s">
        <v>490</v>
      </c>
      <c r="H9" s="359" t="s">
        <v>491</v>
      </c>
      <c r="I9" s="372" t="s">
        <v>492</v>
      </c>
      <c r="J9" s="382" t="s">
        <v>764</v>
      </c>
      <c r="K9" s="360" t="s">
        <v>765</v>
      </c>
      <c r="L9" s="360" t="s">
        <v>766</v>
      </c>
      <c r="M9" s="383" t="s">
        <v>767</v>
      </c>
    </row>
    <row r="10" spans="1:13" ht="14.15" customHeight="1">
      <c r="A10" s="258"/>
      <c r="B10" s="390" t="s">
        <v>378</v>
      </c>
      <c r="C10" s="357" t="s">
        <v>18</v>
      </c>
      <c r="D10" s="357" t="s">
        <v>425</v>
      </c>
      <c r="E10" s="391" t="s">
        <v>233</v>
      </c>
      <c r="F10" s="371" t="s">
        <v>501</v>
      </c>
      <c r="G10" s="359" t="s">
        <v>502</v>
      </c>
      <c r="H10" s="359" t="s">
        <v>503</v>
      </c>
      <c r="I10" s="372" t="s">
        <v>504</v>
      </c>
      <c r="J10" s="382" t="s">
        <v>776</v>
      </c>
      <c r="K10" s="360" t="s">
        <v>777</v>
      </c>
      <c r="L10" s="360" t="s">
        <v>778</v>
      </c>
      <c r="M10" s="383" t="s">
        <v>779</v>
      </c>
    </row>
    <row r="11" spans="1:13" s="259" customFormat="1" ht="14.15" customHeight="1">
      <c r="A11" s="258"/>
      <c r="B11" s="390" t="s">
        <v>378</v>
      </c>
      <c r="C11" s="357" t="s">
        <v>18</v>
      </c>
      <c r="D11" s="357" t="s">
        <v>425</v>
      </c>
      <c r="E11" s="391" t="s">
        <v>405</v>
      </c>
      <c r="F11" s="371" t="s">
        <v>513</v>
      </c>
      <c r="G11" s="359" t="s">
        <v>514</v>
      </c>
      <c r="H11" s="359" t="s">
        <v>515</v>
      </c>
      <c r="I11" s="372" t="s">
        <v>516</v>
      </c>
      <c r="J11" s="382" t="s">
        <v>788</v>
      </c>
      <c r="K11" s="360" t="s">
        <v>789</v>
      </c>
      <c r="L11" s="360" t="s">
        <v>790</v>
      </c>
      <c r="M11" s="383" t="s">
        <v>791</v>
      </c>
    </row>
    <row r="12" spans="1:13" s="259" customFormat="1" ht="14.15" customHeight="1">
      <c r="A12" s="258"/>
      <c r="B12" s="390" t="s">
        <v>378</v>
      </c>
      <c r="C12" s="357" t="s">
        <v>18</v>
      </c>
      <c r="D12" s="357" t="s">
        <v>399</v>
      </c>
      <c r="E12" s="391" t="s">
        <v>404</v>
      </c>
      <c r="F12" s="371" t="s">
        <v>525</v>
      </c>
      <c r="G12" s="359" t="s">
        <v>526</v>
      </c>
      <c r="H12" s="359" t="s">
        <v>527</v>
      </c>
      <c r="I12" s="372" t="s">
        <v>528</v>
      </c>
      <c r="J12" s="382" t="s">
        <v>800</v>
      </c>
      <c r="K12" s="360" t="s">
        <v>801</v>
      </c>
      <c r="L12" s="360" t="s">
        <v>802</v>
      </c>
      <c r="M12" s="383" t="s">
        <v>803</v>
      </c>
    </row>
    <row r="13" spans="1:13" s="259" customFormat="1" ht="14.15" customHeight="1">
      <c r="A13" s="258"/>
      <c r="B13" s="390" t="s">
        <v>378</v>
      </c>
      <c r="C13" s="357" t="s">
        <v>18</v>
      </c>
      <c r="D13" s="357" t="s">
        <v>399</v>
      </c>
      <c r="E13" s="391" t="s">
        <v>10</v>
      </c>
      <c r="F13" s="371" t="s">
        <v>536</v>
      </c>
      <c r="G13" s="359" t="s">
        <v>537</v>
      </c>
      <c r="H13" s="359" t="s">
        <v>538</v>
      </c>
      <c r="I13" s="372" t="s">
        <v>539</v>
      </c>
      <c r="J13" s="382" t="s">
        <v>811</v>
      </c>
      <c r="K13" s="360" t="s">
        <v>812</v>
      </c>
      <c r="L13" s="360" t="s">
        <v>813</v>
      </c>
      <c r="M13" s="383" t="s">
        <v>814</v>
      </c>
    </row>
    <row r="14" spans="1:13" s="259" customFormat="1" ht="14.15" customHeight="1">
      <c r="A14" s="258"/>
      <c r="B14" s="390" t="s">
        <v>378</v>
      </c>
      <c r="C14" s="357" t="s">
        <v>18</v>
      </c>
      <c r="D14" s="357" t="s">
        <v>399</v>
      </c>
      <c r="E14" s="391" t="s">
        <v>233</v>
      </c>
      <c r="F14" s="371" t="s">
        <v>548</v>
      </c>
      <c r="G14" s="359" t="s">
        <v>549</v>
      </c>
      <c r="H14" s="359" t="s">
        <v>550</v>
      </c>
      <c r="I14" s="372" t="s">
        <v>551</v>
      </c>
      <c r="J14" s="382" t="s">
        <v>822</v>
      </c>
      <c r="K14" s="360" t="s">
        <v>823</v>
      </c>
      <c r="L14" s="360" t="s">
        <v>824</v>
      </c>
      <c r="M14" s="383" t="s">
        <v>825</v>
      </c>
    </row>
    <row r="15" spans="1:13" ht="14.15" customHeight="1">
      <c r="A15" s="258"/>
      <c r="B15" s="390" t="s">
        <v>378</v>
      </c>
      <c r="C15" s="357" t="s">
        <v>18</v>
      </c>
      <c r="D15" s="357" t="s">
        <v>399</v>
      </c>
      <c r="E15" s="391" t="s">
        <v>405</v>
      </c>
      <c r="F15" s="371" t="s">
        <v>560</v>
      </c>
      <c r="G15" s="359" t="s">
        <v>561</v>
      </c>
      <c r="H15" s="359" t="s">
        <v>562</v>
      </c>
      <c r="I15" s="372" t="s">
        <v>551</v>
      </c>
      <c r="J15" s="382" t="s">
        <v>834</v>
      </c>
      <c r="K15" s="360" t="s">
        <v>835</v>
      </c>
      <c r="L15" s="360" t="s">
        <v>836</v>
      </c>
      <c r="M15" s="383" t="s">
        <v>825</v>
      </c>
    </row>
    <row r="16" spans="1:13" ht="14.15" customHeight="1">
      <c r="A16" s="258"/>
      <c r="B16" s="390" t="s">
        <v>378</v>
      </c>
      <c r="C16" s="357" t="s">
        <v>18</v>
      </c>
      <c r="D16" s="357" t="s">
        <v>401</v>
      </c>
      <c r="E16" s="391" t="s">
        <v>404</v>
      </c>
      <c r="F16" s="373" t="s">
        <v>571</v>
      </c>
      <c r="G16" s="361" t="s">
        <v>572</v>
      </c>
      <c r="H16" s="361" t="s">
        <v>573</v>
      </c>
      <c r="I16" s="374" t="s">
        <v>574</v>
      </c>
      <c r="J16" s="382" t="s">
        <v>844</v>
      </c>
      <c r="K16" s="360" t="s">
        <v>845</v>
      </c>
      <c r="L16" s="360" t="s">
        <v>846</v>
      </c>
      <c r="M16" s="383" t="s">
        <v>847</v>
      </c>
    </row>
    <row r="17" spans="1:13" ht="14.15" customHeight="1">
      <c r="A17" s="258"/>
      <c r="B17" s="390" t="s">
        <v>378</v>
      </c>
      <c r="C17" s="357" t="s">
        <v>18</v>
      </c>
      <c r="D17" s="357" t="s">
        <v>401</v>
      </c>
      <c r="E17" s="391" t="s">
        <v>10</v>
      </c>
      <c r="F17" s="373" t="s">
        <v>583</v>
      </c>
      <c r="G17" s="361" t="s">
        <v>584</v>
      </c>
      <c r="H17" s="361" t="s">
        <v>585</v>
      </c>
      <c r="I17" s="374" t="s">
        <v>586</v>
      </c>
      <c r="J17" s="382" t="s">
        <v>855</v>
      </c>
      <c r="K17" s="360" t="s">
        <v>856</v>
      </c>
      <c r="L17" s="360" t="s">
        <v>857</v>
      </c>
      <c r="M17" s="383" t="s">
        <v>858</v>
      </c>
    </row>
    <row r="18" spans="1:13" ht="14.15" customHeight="1">
      <c r="A18" s="258"/>
      <c r="B18" s="390" t="s">
        <v>378</v>
      </c>
      <c r="C18" s="357" t="s">
        <v>18</v>
      </c>
      <c r="D18" s="357" t="s">
        <v>401</v>
      </c>
      <c r="E18" s="391" t="s">
        <v>233</v>
      </c>
      <c r="F18" s="373" t="s">
        <v>594</v>
      </c>
      <c r="G18" s="361" t="s">
        <v>595</v>
      </c>
      <c r="H18" s="361" t="s">
        <v>596</v>
      </c>
      <c r="I18" s="374" t="s">
        <v>551</v>
      </c>
      <c r="J18" s="382" t="s">
        <v>866</v>
      </c>
      <c r="K18" s="360" t="s">
        <v>867</v>
      </c>
      <c r="L18" s="360" t="s">
        <v>868</v>
      </c>
      <c r="M18" s="383" t="s">
        <v>825</v>
      </c>
    </row>
    <row r="19" spans="1:13" s="259" customFormat="1" ht="14.15" customHeight="1">
      <c r="A19" s="258"/>
      <c r="B19" s="390" t="s">
        <v>378</v>
      </c>
      <c r="C19" s="357" t="s">
        <v>18</v>
      </c>
      <c r="D19" s="357" t="s">
        <v>401</v>
      </c>
      <c r="E19" s="391" t="s">
        <v>405</v>
      </c>
      <c r="F19" s="373" t="s">
        <v>604</v>
      </c>
      <c r="G19" s="361" t="s">
        <v>605</v>
      </c>
      <c r="H19" s="361" t="s">
        <v>606</v>
      </c>
      <c r="I19" s="374" t="s">
        <v>607</v>
      </c>
      <c r="J19" s="382" t="s">
        <v>876</v>
      </c>
      <c r="K19" s="360" t="s">
        <v>877</v>
      </c>
      <c r="L19" s="360" t="s">
        <v>878</v>
      </c>
      <c r="M19" s="383" t="s">
        <v>879</v>
      </c>
    </row>
    <row r="20" spans="1:13" s="259" customFormat="1" ht="14.15" customHeight="1">
      <c r="A20" s="258"/>
      <c r="B20" s="390" t="s">
        <v>378</v>
      </c>
      <c r="C20" s="357" t="s">
        <v>18</v>
      </c>
      <c r="D20" s="357" t="s">
        <v>398</v>
      </c>
      <c r="E20" s="391" t="s">
        <v>404</v>
      </c>
      <c r="F20" s="371" t="s">
        <v>614</v>
      </c>
      <c r="G20" s="359" t="s">
        <v>615</v>
      </c>
      <c r="H20" s="359" t="s">
        <v>527</v>
      </c>
      <c r="I20" s="372" t="s">
        <v>528</v>
      </c>
      <c r="J20" s="382" t="s">
        <v>886</v>
      </c>
      <c r="K20" s="360" t="s">
        <v>887</v>
      </c>
      <c r="L20" s="360" t="s">
        <v>802</v>
      </c>
      <c r="M20" s="383" t="s">
        <v>803</v>
      </c>
    </row>
    <row r="21" spans="1:13" s="259" customFormat="1" ht="14.15" customHeight="1">
      <c r="A21" s="258"/>
      <c r="B21" s="390" t="s">
        <v>378</v>
      </c>
      <c r="C21" s="357" t="s">
        <v>18</v>
      </c>
      <c r="D21" s="357" t="s">
        <v>398</v>
      </c>
      <c r="E21" s="391" t="s">
        <v>10</v>
      </c>
      <c r="F21" s="371" t="s">
        <v>525</v>
      </c>
      <c r="G21" s="359" t="s">
        <v>621</v>
      </c>
      <c r="H21" s="359" t="s">
        <v>538</v>
      </c>
      <c r="I21" s="372" t="s">
        <v>539</v>
      </c>
      <c r="J21" s="382" t="s">
        <v>800</v>
      </c>
      <c r="K21" s="360" t="s">
        <v>893</v>
      </c>
      <c r="L21" s="360" t="s">
        <v>813</v>
      </c>
      <c r="M21" s="383" t="s">
        <v>814</v>
      </c>
    </row>
    <row r="22" spans="1:13" s="259" customFormat="1" ht="14.15" customHeight="1">
      <c r="A22" s="258"/>
      <c r="B22" s="390" t="s">
        <v>378</v>
      </c>
      <c r="C22" s="357" t="s">
        <v>18</v>
      </c>
      <c r="D22" s="357" t="s">
        <v>398</v>
      </c>
      <c r="E22" s="391" t="s">
        <v>233</v>
      </c>
      <c r="F22" s="371" t="s">
        <v>626</v>
      </c>
      <c r="G22" s="359" t="s">
        <v>572</v>
      </c>
      <c r="H22" s="359" t="s">
        <v>596</v>
      </c>
      <c r="I22" s="372" t="s">
        <v>551</v>
      </c>
      <c r="J22" s="382" t="s">
        <v>898</v>
      </c>
      <c r="K22" s="360" t="s">
        <v>845</v>
      </c>
      <c r="L22" s="360" t="s">
        <v>868</v>
      </c>
      <c r="M22" s="383" t="s">
        <v>825</v>
      </c>
    </row>
    <row r="23" spans="1:13" ht="14.15" customHeight="1">
      <c r="A23" s="258"/>
      <c r="B23" s="390" t="s">
        <v>378</v>
      </c>
      <c r="C23" s="357" t="s">
        <v>18</v>
      </c>
      <c r="D23" s="357" t="s">
        <v>398</v>
      </c>
      <c r="E23" s="391" t="s">
        <v>405</v>
      </c>
      <c r="F23" s="371" t="s">
        <v>560</v>
      </c>
      <c r="G23" s="359" t="s">
        <v>561</v>
      </c>
      <c r="H23" s="359" t="s">
        <v>562</v>
      </c>
      <c r="I23" s="372" t="s">
        <v>551</v>
      </c>
      <c r="J23" s="382" t="s">
        <v>834</v>
      </c>
      <c r="K23" s="360" t="s">
        <v>835</v>
      </c>
      <c r="L23" s="360" t="s">
        <v>836</v>
      </c>
      <c r="M23" s="383" t="s">
        <v>825</v>
      </c>
    </row>
    <row r="24" spans="1:13" ht="14.15" customHeight="1">
      <c r="A24" s="258"/>
      <c r="B24" s="390" t="s">
        <v>378</v>
      </c>
      <c r="C24" s="357" t="s">
        <v>18</v>
      </c>
      <c r="D24" s="357" t="s">
        <v>397</v>
      </c>
      <c r="E24" s="391" t="s">
        <v>404</v>
      </c>
      <c r="F24" s="371" t="s">
        <v>536</v>
      </c>
      <c r="G24" s="359" t="s">
        <v>526</v>
      </c>
      <c r="H24" s="359" t="s">
        <v>527</v>
      </c>
      <c r="I24" s="372" t="s">
        <v>528</v>
      </c>
      <c r="J24" s="382" t="s">
        <v>811</v>
      </c>
      <c r="K24" s="360" t="s">
        <v>801</v>
      </c>
      <c r="L24" s="360" t="s">
        <v>802</v>
      </c>
      <c r="M24" s="383" t="s">
        <v>803</v>
      </c>
    </row>
    <row r="25" spans="1:13" ht="14.15" customHeight="1">
      <c r="A25" s="258"/>
      <c r="B25" s="390" t="s">
        <v>378</v>
      </c>
      <c r="C25" s="357" t="s">
        <v>18</v>
      </c>
      <c r="D25" s="357" t="s">
        <v>397</v>
      </c>
      <c r="E25" s="391" t="s">
        <v>10</v>
      </c>
      <c r="F25" s="371" t="s">
        <v>629</v>
      </c>
      <c r="G25" s="359" t="s">
        <v>537</v>
      </c>
      <c r="H25" s="359" t="s">
        <v>538</v>
      </c>
      <c r="I25" s="372" t="s">
        <v>539</v>
      </c>
      <c r="J25" s="382" t="s">
        <v>901</v>
      </c>
      <c r="K25" s="360" t="s">
        <v>812</v>
      </c>
      <c r="L25" s="360" t="s">
        <v>813</v>
      </c>
      <c r="M25" s="383" t="s">
        <v>814</v>
      </c>
    </row>
    <row r="26" spans="1:13" ht="14.15" customHeight="1">
      <c r="A26" s="258"/>
      <c r="B26" s="390" t="s">
        <v>378</v>
      </c>
      <c r="C26" s="357" t="s">
        <v>18</v>
      </c>
      <c r="D26" s="357" t="s">
        <v>397</v>
      </c>
      <c r="E26" s="391" t="s">
        <v>233</v>
      </c>
      <c r="F26" s="371" t="s">
        <v>635</v>
      </c>
      <c r="G26" s="359" t="s">
        <v>636</v>
      </c>
      <c r="H26" s="359" t="s">
        <v>637</v>
      </c>
      <c r="I26" s="372" t="s">
        <v>638</v>
      </c>
      <c r="J26" s="382" t="s">
        <v>907</v>
      </c>
      <c r="K26" s="360" t="s">
        <v>908</v>
      </c>
      <c r="L26" s="360" t="s">
        <v>909</v>
      </c>
      <c r="M26" s="383" t="s">
        <v>910</v>
      </c>
    </row>
    <row r="27" spans="1:13" ht="14.15" customHeight="1">
      <c r="A27" s="258"/>
      <c r="B27" s="390" t="s">
        <v>378</v>
      </c>
      <c r="C27" s="357" t="s">
        <v>18</v>
      </c>
      <c r="D27" s="357" t="s">
        <v>397</v>
      </c>
      <c r="E27" s="391" t="s">
        <v>405</v>
      </c>
      <c r="F27" s="371" t="s">
        <v>594</v>
      </c>
      <c r="G27" s="359" t="s">
        <v>647</v>
      </c>
      <c r="H27" s="359" t="s">
        <v>648</v>
      </c>
      <c r="I27" s="372" t="s">
        <v>649</v>
      </c>
      <c r="J27" s="382" t="s">
        <v>866</v>
      </c>
      <c r="K27" s="360" t="s">
        <v>919</v>
      </c>
      <c r="L27" s="360" t="s">
        <v>920</v>
      </c>
      <c r="M27" s="383" t="s">
        <v>921</v>
      </c>
    </row>
    <row r="28" spans="1:13" ht="14.15" customHeight="1">
      <c r="A28" s="258"/>
      <c r="B28" s="390" t="s">
        <v>378</v>
      </c>
      <c r="C28" s="357" t="s">
        <v>19</v>
      </c>
      <c r="D28" s="357" t="s">
        <v>377</v>
      </c>
      <c r="E28" s="391" t="s">
        <v>404</v>
      </c>
      <c r="F28" s="371" t="s">
        <v>657</v>
      </c>
      <c r="G28" s="359" t="s">
        <v>658</v>
      </c>
      <c r="H28" s="359" t="s">
        <v>659</v>
      </c>
      <c r="I28" s="372" t="s">
        <v>660</v>
      </c>
      <c r="J28" s="382" t="s">
        <v>928</v>
      </c>
      <c r="K28" s="360" t="s">
        <v>929</v>
      </c>
      <c r="L28" s="360" t="s">
        <v>930</v>
      </c>
      <c r="M28" s="383" t="s">
        <v>931</v>
      </c>
    </row>
    <row r="29" spans="1:13" ht="14.15" customHeight="1">
      <c r="A29" s="258"/>
      <c r="B29" s="390" t="s">
        <v>378</v>
      </c>
      <c r="C29" s="357" t="s">
        <v>19</v>
      </c>
      <c r="D29" s="357" t="s">
        <v>377</v>
      </c>
      <c r="E29" s="391" t="s">
        <v>10</v>
      </c>
      <c r="F29" s="371" t="s">
        <v>668</v>
      </c>
      <c r="G29" s="359" t="s">
        <v>669</v>
      </c>
      <c r="H29" s="359" t="s">
        <v>670</v>
      </c>
      <c r="I29" s="372" t="s">
        <v>671</v>
      </c>
      <c r="J29" s="382" t="s">
        <v>940</v>
      </c>
      <c r="K29" s="360" t="s">
        <v>941</v>
      </c>
      <c r="L29" s="360" t="s">
        <v>942</v>
      </c>
      <c r="M29" s="383" t="s">
        <v>943</v>
      </c>
    </row>
    <row r="30" spans="1:13" ht="14.15" customHeight="1">
      <c r="A30" s="258"/>
      <c r="B30" s="390" t="s">
        <v>378</v>
      </c>
      <c r="C30" s="357" t="s">
        <v>19</v>
      </c>
      <c r="D30" s="357" t="s">
        <v>377</v>
      </c>
      <c r="E30" s="391" t="s">
        <v>233</v>
      </c>
      <c r="F30" s="371" t="s">
        <v>680</v>
      </c>
      <c r="G30" s="359" t="s">
        <v>681</v>
      </c>
      <c r="H30" s="359" t="s">
        <v>682</v>
      </c>
      <c r="I30" s="372" t="s">
        <v>683</v>
      </c>
      <c r="J30" s="382" t="s">
        <v>952</v>
      </c>
      <c r="K30" s="360" t="s">
        <v>953</v>
      </c>
      <c r="L30" s="360" t="s">
        <v>954</v>
      </c>
      <c r="M30" s="383" t="s">
        <v>955</v>
      </c>
    </row>
    <row r="31" spans="1:13" s="259" customFormat="1" ht="14.15" customHeight="1">
      <c r="A31" s="258"/>
      <c r="B31" s="390" t="s">
        <v>378</v>
      </c>
      <c r="C31" s="357" t="s">
        <v>19</v>
      </c>
      <c r="D31" s="357" t="s">
        <v>377</v>
      </c>
      <c r="E31" s="391" t="s">
        <v>405</v>
      </c>
      <c r="F31" s="371" t="s">
        <v>692</v>
      </c>
      <c r="G31" s="359" t="s">
        <v>693</v>
      </c>
      <c r="H31" s="359" t="s">
        <v>694</v>
      </c>
      <c r="I31" s="372" t="s">
        <v>695</v>
      </c>
      <c r="J31" s="382" t="s">
        <v>964</v>
      </c>
      <c r="K31" s="360" t="s">
        <v>965</v>
      </c>
      <c r="L31" s="360" t="s">
        <v>966</v>
      </c>
      <c r="M31" s="383" t="s">
        <v>967</v>
      </c>
    </row>
    <row r="32" spans="1:13" s="259" customFormat="1" ht="14.15" customHeight="1">
      <c r="A32" s="258"/>
      <c r="B32" s="392" t="s">
        <v>364</v>
      </c>
      <c r="C32" s="358" t="s">
        <v>393</v>
      </c>
      <c r="D32" s="357" t="s">
        <v>400</v>
      </c>
      <c r="E32" s="391" t="s">
        <v>404</v>
      </c>
      <c r="F32" s="373" t="s">
        <v>704</v>
      </c>
      <c r="G32" s="361" t="s">
        <v>705</v>
      </c>
      <c r="H32" s="361" t="s">
        <v>706</v>
      </c>
      <c r="I32" s="374" t="s">
        <v>707</v>
      </c>
      <c r="J32" s="382" t="s">
        <v>976</v>
      </c>
      <c r="K32" s="360" t="s">
        <v>977</v>
      </c>
      <c r="L32" s="360" t="s">
        <v>978</v>
      </c>
      <c r="M32" s="383" t="s">
        <v>979</v>
      </c>
    </row>
    <row r="33" spans="1:13" s="259" customFormat="1" ht="14.15" customHeight="1">
      <c r="A33" s="258"/>
      <c r="B33" s="392" t="s">
        <v>364</v>
      </c>
      <c r="C33" s="358" t="s">
        <v>393</v>
      </c>
      <c r="D33" s="357" t="s">
        <v>400</v>
      </c>
      <c r="E33" s="391" t="s">
        <v>10</v>
      </c>
      <c r="F33" s="373" t="s">
        <v>716</v>
      </c>
      <c r="G33" s="361" t="s">
        <v>717</v>
      </c>
      <c r="H33" s="361" t="s">
        <v>718</v>
      </c>
      <c r="I33" s="374" t="s">
        <v>719</v>
      </c>
      <c r="J33" s="382" t="s">
        <v>988</v>
      </c>
      <c r="K33" s="360" t="s">
        <v>989</v>
      </c>
      <c r="L33" s="360" t="s">
        <v>990</v>
      </c>
      <c r="M33" s="383" t="s">
        <v>991</v>
      </c>
    </row>
    <row r="34" spans="1:13" s="259" customFormat="1" ht="14.15" customHeight="1">
      <c r="A34" s="258"/>
      <c r="B34" s="392" t="s">
        <v>364</v>
      </c>
      <c r="C34" s="358" t="s">
        <v>393</v>
      </c>
      <c r="D34" s="357" t="s">
        <v>400</v>
      </c>
      <c r="E34" s="391" t="s">
        <v>233</v>
      </c>
      <c r="F34" s="373" t="s">
        <v>728</v>
      </c>
      <c r="G34" s="361" t="s">
        <v>729</v>
      </c>
      <c r="H34" s="361" t="s">
        <v>730</v>
      </c>
      <c r="I34" s="374" t="s">
        <v>731</v>
      </c>
      <c r="J34" s="382" t="s">
        <v>1000</v>
      </c>
      <c r="K34" s="360" t="s">
        <v>1001</v>
      </c>
      <c r="L34" s="360" t="s">
        <v>1002</v>
      </c>
      <c r="M34" s="383" t="s">
        <v>1003</v>
      </c>
    </row>
    <row r="35" spans="1:13" ht="14.15" customHeight="1" thickBot="1">
      <c r="A35" s="258"/>
      <c r="B35" s="394" t="s">
        <v>364</v>
      </c>
      <c r="C35" s="395" t="s">
        <v>393</v>
      </c>
      <c r="D35" s="396" t="s">
        <v>400</v>
      </c>
      <c r="E35" s="391" t="s">
        <v>405</v>
      </c>
      <c r="F35" s="375" t="s">
        <v>740</v>
      </c>
      <c r="G35" s="376" t="s">
        <v>741</v>
      </c>
      <c r="H35" s="376" t="s">
        <v>742</v>
      </c>
      <c r="I35" s="377" t="s">
        <v>743</v>
      </c>
      <c r="J35" s="384" t="s">
        <v>1011</v>
      </c>
      <c r="K35" s="385" t="s">
        <v>1012</v>
      </c>
      <c r="L35" s="385" t="s">
        <v>1013</v>
      </c>
      <c r="M35" s="386" t="s">
        <v>1014</v>
      </c>
    </row>
    <row r="36" spans="1:13" ht="14.5">
      <c r="A36"/>
      <c r="B36"/>
      <c r="C36"/>
      <c r="D36"/>
      <c r="E36"/>
      <c r="F36"/>
      <c r="G36"/>
      <c r="H36"/>
      <c r="I36"/>
      <c r="J36"/>
      <c r="K36"/>
      <c r="L36"/>
      <c r="M36"/>
    </row>
    <row r="37" spans="1:13" ht="14.5">
      <c r="A37"/>
      <c r="B37"/>
      <c r="C37"/>
      <c r="D37"/>
      <c r="E37"/>
      <c r="F37"/>
      <c r="G37"/>
      <c r="H37"/>
      <c r="I37"/>
      <c r="J37"/>
      <c r="K37"/>
      <c r="L37"/>
      <c r="M37"/>
    </row>
    <row r="38" spans="1:13" ht="14.5">
      <c r="A38"/>
      <c r="B38"/>
      <c r="C38"/>
      <c r="D38"/>
      <c r="E38"/>
      <c r="F38"/>
      <c r="G38"/>
      <c r="H38"/>
      <c r="I38"/>
      <c r="J38"/>
      <c r="K38"/>
      <c r="L38"/>
      <c r="M38"/>
    </row>
    <row r="39" spans="1:13" s="259" customFormat="1" ht="14.5">
      <c r="A39"/>
      <c r="B39"/>
      <c r="C39"/>
      <c r="D39"/>
      <c r="E39"/>
      <c r="F39"/>
      <c r="G39"/>
      <c r="H39"/>
      <c r="I39"/>
      <c r="J39"/>
      <c r="K39"/>
      <c r="L39"/>
      <c r="M39"/>
    </row>
    <row r="40" spans="1:13" s="259" customFormat="1" ht="14.5">
      <c r="A40"/>
      <c r="B40"/>
      <c r="C40"/>
      <c r="D40"/>
      <c r="E40"/>
      <c r="F40"/>
      <c r="G40"/>
      <c r="H40"/>
      <c r="I40"/>
      <c r="J40"/>
      <c r="K40"/>
      <c r="L40"/>
      <c r="M40"/>
    </row>
    <row r="41" spans="1:13" s="259" customFormat="1" ht="14.5">
      <c r="A41"/>
      <c r="B41"/>
      <c r="C41"/>
      <c r="D41"/>
      <c r="E41"/>
      <c r="F41"/>
      <c r="G41"/>
      <c r="H41"/>
      <c r="I41"/>
      <c r="J41"/>
      <c r="K41"/>
      <c r="L41"/>
      <c r="M41"/>
    </row>
    <row r="42" spans="1:13" s="259" customFormat="1" ht="14.5">
      <c r="A42"/>
      <c r="B42"/>
      <c r="C42"/>
      <c r="D42"/>
      <c r="E42"/>
      <c r="F42"/>
      <c r="G42"/>
      <c r="H42"/>
      <c r="I42"/>
      <c r="J42"/>
      <c r="K42"/>
      <c r="L42"/>
      <c r="M42"/>
    </row>
    <row r="43" spans="1:13" ht="14.5">
      <c r="A43"/>
      <c r="B43"/>
      <c r="C43"/>
      <c r="D43"/>
      <c r="E43"/>
      <c r="F43"/>
      <c r="G43"/>
      <c r="H43"/>
      <c r="I43"/>
      <c r="J43"/>
      <c r="K43"/>
      <c r="L43"/>
      <c r="M43"/>
    </row>
    <row r="44" spans="1:13" ht="14.5">
      <c r="A44"/>
      <c r="B44"/>
      <c r="C44"/>
      <c r="D44"/>
      <c r="E44"/>
      <c r="F44"/>
      <c r="G44"/>
      <c r="H44"/>
      <c r="I44"/>
      <c r="J44"/>
      <c r="K44"/>
      <c r="L44"/>
      <c r="M44"/>
    </row>
    <row r="45" spans="1:13" ht="14.5">
      <c r="A45"/>
      <c r="B45"/>
      <c r="C45"/>
      <c r="D45"/>
      <c r="E45"/>
      <c r="F45"/>
      <c r="G45"/>
      <c r="H45"/>
      <c r="I45"/>
      <c r="J45"/>
      <c r="K45"/>
      <c r="L45"/>
      <c r="M45"/>
    </row>
    <row r="46" spans="1:13" ht="14.5">
      <c r="A46"/>
      <c r="B46"/>
      <c r="C46"/>
      <c r="D46"/>
      <c r="E46"/>
      <c r="F46"/>
      <c r="G46"/>
      <c r="H46"/>
      <c r="I46"/>
      <c r="J46"/>
      <c r="K46"/>
      <c r="L46"/>
      <c r="M46"/>
    </row>
    <row r="47" spans="1:13" s="259" customFormat="1" ht="14.5">
      <c r="A47"/>
      <c r="B47"/>
      <c r="C47"/>
      <c r="D47"/>
      <c r="E47"/>
      <c r="F47"/>
      <c r="G47"/>
      <c r="H47"/>
      <c r="I47"/>
      <c r="J47"/>
      <c r="K47"/>
      <c r="L47"/>
      <c r="M47"/>
    </row>
    <row r="48" spans="1:13" s="259" customFormat="1" ht="14.5">
      <c r="A48"/>
      <c r="B48"/>
      <c r="C48"/>
      <c r="D48"/>
      <c r="E48"/>
      <c r="F48"/>
      <c r="G48"/>
      <c r="H48"/>
      <c r="I48"/>
      <c r="J48"/>
      <c r="K48"/>
      <c r="L48"/>
      <c r="M48"/>
    </row>
    <row r="49" spans="1:13" s="259" customFormat="1" ht="14.5">
      <c r="A49"/>
      <c r="B49"/>
      <c r="C49"/>
      <c r="D49"/>
      <c r="E49"/>
      <c r="F49"/>
      <c r="G49"/>
      <c r="H49"/>
      <c r="I49"/>
      <c r="J49"/>
      <c r="K49"/>
      <c r="L49"/>
      <c r="M49"/>
    </row>
    <row r="50" spans="1:13" s="259" customFormat="1" ht="14.5">
      <c r="A50"/>
      <c r="B50"/>
      <c r="C50"/>
      <c r="D50"/>
      <c r="E50"/>
      <c r="F50"/>
      <c r="G50"/>
      <c r="H50"/>
      <c r="I50"/>
      <c r="J50"/>
      <c r="K50"/>
      <c r="L50"/>
      <c r="M50"/>
    </row>
    <row r="51" spans="1:13" ht="14.5">
      <c r="A51"/>
      <c r="B51"/>
      <c r="C51"/>
      <c r="D51"/>
      <c r="E51"/>
      <c r="F51"/>
      <c r="G51"/>
      <c r="H51"/>
      <c r="I51"/>
      <c r="J51"/>
      <c r="K51"/>
      <c r="L51"/>
      <c r="M51"/>
    </row>
    <row r="52" spans="1:13" ht="14.5">
      <c r="A52"/>
      <c r="B52"/>
      <c r="C52"/>
      <c r="D52"/>
      <c r="E52"/>
      <c r="F52"/>
      <c r="G52"/>
      <c r="H52"/>
      <c r="I52"/>
      <c r="J52"/>
      <c r="K52"/>
      <c r="L52"/>
      <c r="M52"/>
    </row>
    <row r="53" spans="1:13" ht="14.5">
      <c r="A53"/>
      <c r="B53"/>
      <c r="C53"/>
      <c r="D53"/>
      <c r="E53"/>
      <c r="F53"/>
      <c r="G53"/>
      <c r="H53"/>
      <c r="I53"/>
      <c r="J53"/>
      <c r="K53"/>
      <c r="L53"/>
      <c r="M53"/>
    </row>
    <row r="54" spans="1:13" ht="14.5">
      <c r="A54"/>
      <c r="B54"/>
      <c r="C54"/>
      <c r="D54"/>
      <c r="E54"/>
      <c r="F54"/>
      <c r="G54"/>
      <c r="H54"/>
      <c r="I54"/>
      <c r="J54"/>
      <c r="K54"/>
      <c r="L54"/>
      <c r="M54"/>
    </row>
    <row r="55" spans="1:13" ht="14.5">
      <c r="A55"/>
      <c r="B55"/>
      <c r="C55"/>
      <c r="D55"/>
      <c r="E55"/>
      <c r="F55"/>
      <c r="G55"/>
      <c r="H55"/>
      <c r="I55"/>
      <c r="J55"/>
      <c r="K55"/>
      <c r="L55"/>
      <c r="M55"/>
    </row>
    <row r="56" spans="1:13" ht="14.5">
      <c r="A56"/>
      <c r="B56"/>
      <c r="C56"/>
      <c r="D56"/>
      <c r="E56"/>
      <c r="F56"/>
      <c r="G56"/>
      <c r="H56"/>
      <c r="I56"/>
      <c r="J56"/>
      <c r="K56"/>
      <c r="L56"/>
      <c r="M56"/>
    </row>
    <row r="57" spans="1:13" ht="14.5">
      <c r="A57"/>
      <c r="B57"/>
      <c r="C57"/>
      <c r="D57"/>
      <c r="E57"/>
      <c r="F57"/>
      <c r="G57"/>
      <c r="H57"/>
      <c r="I57"/>
      <c r="J57"/>
      <c r="K57"/>
      <c r="L57"/>
      <c r="M57"/>
    </row>
    <row r="58" spans="1:13" ht="14.5">
      <c r="A58"/>
      <c r="B58"/>
      <c r="C58"/>
      <c r="D58"/>
      <c r="E58"/>
      <c r="F58"/>
      <c r="G58"/>
      <c r="H58"/>
      <c r="I58"/>
      <c r="J58"/>
      <c r="K58"/>
      <c r="L58"/>
      <c r="M58"/>
    </row>
    <row r="59" spans="1:13" ht="14.5">
      <c r="A59"/>
      <c r="B59"/>
      <c r="C59"/>
      <c r="D59"/>
      <c r="E59"/>
      <c r="F59"/>
      <c r="G59"/>
      <c r="H59"/>
      <c r="I59"/>
      <c r="J59"/>
      <c r="K59"/>
      <c r="L59"/>
      <c r="M59"/>
    </row>
    <row r="60" spans="1:13" ht="14.5">
      <c r="A60"/>
      <c r="B60"/>
      <c r="C60"/>
      <c r="D60"/>
      <c r="E60"/>
      <c r="F60"/>
      <c r="G60"/>
      <c r="H60"/>
      <c r="I60"/>
      <c r="J60"/>
      <c r="K60"/>
      <c r="L60"/>
      <c r="M60"/>
    </row>
    <row r="61" spans="1:13" ht="14.5">
      <c r="A61"/>
      <c r="B61"/>
      <c r="C61"/>
      <c r="D61"/>
      <c r="E61"/>
      <c r="F61"/>
      <c r="G61"/>
      <c r="H61"/>
      <c r="I61"/>
      <c r="J61"/>
      <c r="K61"/>
      <c r="L61"/>
      <c r="M61"/>
    </row>
    <row r="62" spans="1:13" ht="14.5">
      <c r="A62"/>
      <c r="B62"/>
      <c r="C62"/>
      <c r="D62"/>
      <c r="E62"/>
      <c r="F62"/>
      <c r="G62"/>
      <c r="H62"/>
      <c r="I62"/>
      <c r="J62"/>
      <c r="K62"/>
      <c r="L62"/>
      <c r="M62"/>
    </row>
    <row r="63" spans="1:13" ht="14.5">
      <c r="A63"/>
      <c r="B63"/>
      <c r="C63"/>
      <c r="D63"/>
      <c r="E63"/>
      <c r="F63"/>
      <c r="G63"/>
      <c r="H63"/>
      <c r="I63"/>
      <c r="J63"/>
      <c r="K63"/>
      <c r="L63"/>
      <c r="M63"/>
    </row>
    <row r="64" spans="1:13" ht="14.5">
      <c r="A64"/>
      <c r="B64"/>
      <c r="C64"/>
      <c r="D64"/>
      <c r="E64"/>
      <c r="F64"/>
      <c r="G64"/>
      <c r="H64"/>
      <c r="I64"/>
      <c r="J64"/>
      <c r="K64"/>
      <c r="L64"/>
      <c r="M64"/>
    </row>
    <row r="65" spans="1:13" ht="14.5">
      <c r="A65"/>
      <c r="B65"/>
      <c r="C65"/>
      <c r="D65"/>
      <c r="E65"/>
      <c r="F65"/>
      <c r="G65"/>
      <c r="H65"/>
      <c r="I65"/>
      <c r="J65"/>
      <c r="K65"/>
      <c r="L65"/>
      <c r="M65"/>
    </row>
    <row r="66" spans="1:13" ht="14.5">
      <c r="A66"/>
      <c r="B66"/>
      <c r="C66"/>
      <c r="D66"/>
      <c r="E66"/>
      <c r="F66"/>
      <c r="G66"/>
      <c r="H66"/>
      <c r="I66"/>
      <c r="J66"/>
      <c r="K66"/>
      <c r="L66"/>
      <c r="M66"/>
    </row>
    <row r="67" spans="1:13" ht="14.5">
      <c r="A67"/>
      <c r="B67"/>
      <c r="C67"/>
      <c r="D67"/>
      <c r="E67"/>
      <c r="F67"/>
      <c r="G67"/>
      <c r="H67"/>
      <c r="I67"/>
      <c r="J67"/>
      <c r="K67"/>
      <c r="L67"/>
      <c r="M67"/>
    </row>
    <row r="68" spans="1:13" ht="14.5">
      <c r="A68"/>
      <c r="B68"/>
      <c r="C68"/>
      <c r="D68"/>
      <c r="E68"/>
      <c r="F68"/>
      <c r="G68"/>
      <c r="H68"/>
      <c r="I68"/>
      <c r="J68"/>
      <c r="K68"/>
      <c r="L68"/>
      <c r="M68"/>
    </row>
    <row r="69" spans="1:13" ht="14.5">
      <c r="A69"/>
      <c r="B69"/>
      <c r="C69"/>
      <c r="D69"/>
      <c r="E69"/>
      <c r="F69"/>
      <c r="G69"/>
      <c r="H69"/>
      <c r="I69"/>
      <c r="J69"/>
      <c r="K69"/>
      <c r="L69"/>
      <c r="M69"/>
    </row>
    <row r="70" spans="1:13" ht="14.5">
      <c r="A70"/>
      <c r="B70"/>
      <c r="C70"/>
      <c r="D70"/>
      <c r="E70"/>
      <c r="F70"/>
      <c r="G70"/>
      <c r="H70"/>
      <c r="I70"/>
      <c r="J70"/>
      <c r="K70"/>
      <c r="L70"/>
      <c r="M70"/>
    </row>
    <row r="71" spans="1:13" ht="14.5">
      <c r="A71"/>
      <c r="B71"/>
      <c r="C71"/>
      <c r="D71"/>
      <c r="E71"/>
      <c r="F71"/>
      <c r="G71"/>
      <c r="H71"/>
      <c r="I71"/>
      <c r="J71"/>
      <c r="K71"/>
      <c r="L71"/>
      <c r="M71"/>
    </row>
    <row r="72" spans="1:13" ht="14.5">
      <c r="A72"/>
      <c r="B72"/>
      <c r="C72"/>
      <c r="D72"/>
      <c r="E72"/>
      <c r="F72"/>
      <c r="G72"/>
      <c r="H72"/>
      <c r="I72"/>
      <c r="J72"/>
      <c r="K72"/>
      <c r="L72"/>
      <c r="M72"/>
    </row>
    <row r="73" spans="1:13" ht="14.5">
      <c r="A73"/>
      <c r="B73"/>
      <c r="C73"/>
      <c r="D73"/>
      <c r="E73"/>
      <c r="F73"/>
      <c r="G73"/>
      <c r="H73"/>
      <c r="I73"/>
      <c r="J73"/>
      <c r="K73"/>
      <c r="L73"/>
      <c r="M73"/>
    </row>
    <row r="74" spans="1:13" ht="14.5">
      <c r="A74"/>
      <c r="B74"/>
      <c r="C74"/>
      <c r="D74"/>
      <c r="E74"/>
      <c r="F74"/>
      <c r="G74"/>
      <c r="H74"/>
      <c r="I74"/>
      <c r="J74"/>
      <c r="K74"/>
      <c r="L74"/>
      <c r="M74"/>
    </row>
    <row r="75" spans="1:13" ht="14.5">
      <c r="A75"/>
      <c r="B75"/>
      <c r="C75"/>
      <c r="D75"/>
      <c r="E75"/>
      <c r="F75"/>
      <c r="G75"/>
      <c r="H75"/>
      <c r="I75"/>
      <c r="J75"/>
      <c r="K75"/>
      <c r="L75"/>
      <c r="M75"/>
    </row>
    <row r="76" spans="1:13" ht="14.5">
      <c r="A76"/>
      <c r="B76"/>
      <c r="C76"/>
      <c r="D76"/>
      <c r="E76"/>
      <c r="F76"/>
      <c r="G76"/>
      <c r="H76"/>
      <c r="I76"/>
      <c r="J76"/>
      <c r="K76"/>
      <c r="L76"/>
      <c r="M76"/>
    </row>
    <row r="77" spans="1:13" ht="14.5">
      <c r="A77"/>
      <c r="B77"/>
      <c r="C77"/>
      <c r="D77"/>
      <c r="E77"/>
      <c r="F77"/>
      <c r="G77"/>
      <c r="H77"/>
      <c r="I77"/>
      <c r="J77"/>
      <c r="K77"/>
      <c r="L77"/>
      <c r="M77"/>
    </row>
    <row r="78" spans="1:13" ht="14.5">
      <c r="A78"/>
      <c r="B78"/>
      <c r="C78"/>
      <c r="D78"/>
      <c r="E78"/>
      <c r="F78"/>
      <c r="G78"/>
      <c r="H78"/>
      <c r="I78"/>
      <c r="J78"/>
      <c r="K78"/>
      <c r="L78"/>
      <c r="M78"/>
    </row>
    <row r="79" spans="1:13" ht="14.5">
      <c r="A79"/>
      <c r="B79"/>
      <c r="C79"/>
      <c r="D79"/>
      <c r="E79"/>
      <c r="F79"/>
      <c r="G79"/>
      <c r="H79"/>
      <c r="I79"/>
      <c r="J79"/>
      <c r="K79"/>
      <c r="L79"/>
      <c r="M79"/>
    </row>
    <row r="80" spans="1:13" ht="14.5">
      <c r="A80"/>
      <c r="B80"/>
      <c r="C80"/>
      <c r="D80"/>
      <c r="E80"/>
      <c r="F80"/>
      <c r="G80"/>
      <c r="H80"/>
      <c r="I80"/>
      <c r="J80"/>
      <c r="K80"/>
      <c r="L80"/>
      <c r="M80"/>
    </row>
    <row r="81" spans="1:13" ht="14.5">
      <c r="A81"/>
      <c r="B81"/>
      <c r="C81"/>
      <c r="D81"/>
      <c r="E81"/>
      <c r="F81"/>
      <c r="G81"/>
      <c r="H81"/>
      <c r="I81"/>
      <c r="J81"/>
      <c r="K81"/>
      <c r="L81"/>
      <c r="M81"/>
    </row>
    <row r="82" spans="1:13" ht="14.5">
      <c r="A82"/>
      <c r="B82"/>
      <c r="C82"/>
      <c r="D82"/>
      <c r="E82"/>
      <c r="F82"/>
      <c r="G82"/>
      <c r="H82"/>
      <c r="I82"/>
      <c r="J82"/>
      <c r="K82"/>
      <c r="L82"/>
      <c r="M82"/>
    </row>
    <row r="83" spans="1:13" ht="14.5">
      <c r="A83"/>
      <c r="B83"/>
      <c r="C83"/>
      <c r="D83"/>
      <c r="E83"/>
      <c r="F83"/>
      <c r="G83"/>
      <c r="H83"/>
      <c r="I83"/>
      <c r="J83"/>
      <c r="K83"/>
      <c r="L83"/>
      <c r="M83"/>
    </row>
    <row r="84" spans="1:13" ht="14.5">
      <c r="A84"/>
      <c r="B84"/>
      <c r="C84"/>
      <c r="D84"/>
      <c r="E84"/>
      <c r="F84"/>
      <c r="G84"/>
      <c r="H84"/>
      <c r="I84"/>
      <c r="J84"/>
      <c r="K84"/>
      <c r="L84"/>
      <c r="M84"/>
    </row>
    <row r="85" spans="1:13" ht="14.5">
      <c r="A85"/>
      <c r="B85"/>
      <c r="C85"/>
      <c r="D85"/>
      <c r="E85"/>
      <c r="F85"/>
      <c r="G85"/>
      <c r="H85"/>
      <c r="I85"/>
      <c r="J85"/>
      <c r="K85"/>
      <c r="L85"/>
      <c r="M85"/>
    </row>
    <row r="86" spans="1:13" ht="14.5">
      <c r="A86"/>
      <c r="B86"/>
      <c r="C86"/>
      <c r="D86"/>
      <c r="E86"/>
      <c r="F86"/>
      <c r="G86"/>
      <c r="H86"/>
      <c r="I86"/>
      <c r="J86"/>
      <c r="K86"/>
      <c r="L86"/>
      <c r="M86"/>
    </row>
    <row r="87" spans="1:13" ht="14.5">
      <c r="A87"/>
      <c r="B87"/>
      <c r="C87"/>
      <c r="D87"/>
      <c r="E87"/>
      <c r="F87"/>
      <c r="G87"/>
      <c r="H87"/>
      <c r="I87"/>
      <c r="J87"/>
      <c r="K87"/>
      <c r="L87"/>
      <c r="M87"/>
    </row>
    <row r="88" spans="1:13" ht="14.5">
      <c r="A88"/>
      <c r="B88"/>
      <c r="C88"/>
      <c r="D88"/>
      <c r="E88"/>
      <c r="F88"/>
      <c r="G88"/>
      <c r="H88"/>
      <c r="I88"/>
      <c r="J88"/>
      <c r="K88"/>
      <c r="L88"/>
      <c r="M88"/>
    </row>
    <row r="89" spans="1:13" ht="14.5">
      <c r="A89"/>
      <c r="B89"/>
      <c r="C89"/>
      <c r="D89"/>
      <c r="E89"/>
      <c r="F89"/>
      <c r="G89"/>
      <c r="H89"/>
      <c r="I89"/>
      <c r="J89"/>
      <c r="K89"/>
      <c r="L89"/>
      <c r="M89"/>
    </row>
    <row r="90" spans="1:13" ht="14.5">
      <c r="A90"/>
      <c r="B90"/>
      <c r="C90"/>
      <c r="D90"/>
      <c r="E90"/>
      <c r="F90"/>
      <c r="G90"/>
      <c r="H90"/>
      <c r="I90"/>
      <c r="J90"/>
      <c r="K90"/>
      <c r="L90"/>
      <c r="M90"/>
    </row>
    <row r="91" spans="1:13" ht="14.5">
      <c r="A91"/>
      <c r="B91"/>
      <c r="C91"/>
      <c r="D91"/>
      <c r="E91"/>
      <c r="F91"/>
      <c r="G91"/>
      <c r="H91"/>
      <c r="I91"/>
      <c r="J91"/>
      <c r="K91"/>
      <c r="L91"/>
      <c r="M91"/>
    </row>
    <row r="92" spans="1:13" ht="14.5">
      <c r="A92"/>
      <c r="B92"/>
      <c r="C92"/>
      <c r="D92"/>
      <c r="E92"/>
      <c r="F92"/>
      <c r="G92"/>
      <c r="H92"/>
      <c r="I92"/>
      <c r="J92"/>
      <c r="K92"/>
      <c r="L92"/>
      <c r="M92"/>
    </row>
    <row r="93" spans="1:13" ht="14.5">
      <c r="A93"/>
      <c r="B93"/>
      <c r="C93"/>
      <c r="D93"/>
      <c r="E93"/>
      <c r="F93"/>
      <c r="G93"/>
      <c r="H93"/>
      <c r="I93"/>
      <c r="J93"/>
      <c r="K93"/>
      <c r="L93"/>
      <c r="M93"/>
    </row>
    <row r="94" spans="1:13" ht="14.5">
      <c r="A94"/>
      <c r="B94"/>
      <c r="C94"/>
      <c r="D94"/>
      <c r="E94"/>
      <c r="F94"/>
      <c r="G94"/>
      <c r="H94"/>
      <c r="I94"/>
      <c r="J94"/>
      <c r="K94"/>
      <c r="L94"/>
      <c r="M94"/>
    </row>
    <row r="95" spans="1:13" ht="14.5">
      <c r="A95"/>
      <c r="B95"/>
      <c r="C95"/>
      <c r="D95"/>
      <c r="E95"/>
      <c r="F95"/>
      <c r="G95"/>
      <c r="H95"/>
      <c r="I95"/>
      <c r="J95"/>
      <c r="K95"/>
      <c r="L95"/>
      <c r="M95"/>
    </row>
    <row r="96" spans="1:13" ht="14.5">
      <c r="A96"/>
      <c r="B96"/>
      <c r="C96"/>
      <c r="D96"/>
      <c r="E96"/>
      <c r="F96"/>
      <c r="G96"/>
      <c r="H96"/>
      <c r="I96"/>
      <c r="J96"/>
      <c r="K96"/>
      <c r="L96"/>
      <c r="M96"/>
    </row>
    <row r="97" spans="1:13" ht="14.5">
      <c r="A97"/>
      <c r="B97"/>
      <c r="C97"/>
      <c r="D97"/>
      <c r="E97"/>
      <c r="F97"/>
      <c r="G97"/>
      <c r="H97"/>
      <c r="I97"/>
      <c r="J97"/>
      <c r="K97"/>
      <c r="L97"/>
      <c r="M97"/>
    </row>
    <row r="98" spans="1:13" ht="14.5">
      <c r="A98"/>
      <c r="B98"/>
      <c r="C98"/>
      <c r="D98"/>
      <c r="E98"/>
      <c r="F98"/>
      <c r="G98"/>
      <c r="H98"/>
      <c r="I98"/>
      <c r="J98"/>
      <c r="K98"/>
      <c r="L98"/>
      <c r="M98"/>
    </row>
    <row r="99" spans="1:13" ht="14.5">
      <c r="A99"/>
      <c r="B99"/>
      <c r="C99"/>
      <c r="D99"/>
      <c r="E99"/>
      <c r="F99"/>
      <c r="G99"/>
      <c r="H99"/>
      <c r="I99"/>
      <c r="J99"/>
      <c r="K99"/>
      <c r="L99"/>
      <c r="M99"/>
    </row>
    <row r="100" spans="1:13" ht="14.5">
      <c r="A100"/>
      <c r="B100"/>
      <c r="C100"/>
      <c r="D100"/>
      <c r="E100"/>
      <c r="F100"/>
      <c r="G100"/>
      <c r="H100"/>
      <c r="I100"/>
      <c r="J100"/>
      <c r="K100"/>
      <c r="L100"/>
      <c r="M100"/>
    </row>
    <row r="101" spans="1:13" ht="14.5">
      <c r="A101"/>
      <c r="B101"/>
      <c r="C101"/>
      <c r="D101"/>
      <c r="E101"/>
      <c r="F101"/>
      <c r="G101"/>
      <c r="H101"/>
      <c r="I101"/>
      <c r="J101"/>
      <c r="K101"/>
      <c r="L101"/>
      <c r="M101"/>
    </row>
    <row r="102" spans="1:13" ht="14.5">
      <c r="A102"/>
      <c r="B102"/>
      <c r="C102"/>
      <c r="D102"/>
      <c r="E102"/>
      <c r="F102"/>
      <c r="G102"/>
      <c r="H102"/>
      <c r="I102"/>
      <c r="J102"/>
      <c r="K102"/>
      <c r="L102"/>
      <c r="M102"/>
    </row>
    <row r="103" spans="1:13" ht="14.5">
      <c r="A103"/>
      <c r="B103"/>
      <c r="C103"/>
      <c r="D103"/>
      <c r="E103"/>
      <c r="F103"/>
      <c r="G103"/>
      <c r="H103"/>
      <c r="I103"/>
      <c r="J103"/>
      <c r="K103"/>
      <c r="L103"/>
      <c r="M103"/>
    </row>
    <row r="104" spans="1:13" ht="14.5">
      <c r="A104"/>
      <c r="B104"/>
      <c r="C104"/>
      <c r="D104"/>
      <c r="E104"/>
      <c r="F104"/>
      <c r="G104"/>
      <c r="H104"/>
      <c r="I104"/>
      <c r="J104"/>
      <c r="K104"/>
      <c r="L104"/>
      <c r="M104"/>
    </row>
    <row r="105" spans="1:13" ht="14.5">
      <c r="A105"/>
      <c r="B105"/>
      <c r="C105"/>
      <c r="D105"/>
      <c r="E105"/>
      <c r="F105"/>
      <c r="G105"/>
      <c r="H105"/>
      <c r="I105"/>
      <c r="J105"/>
      <c r="K105"/>
      <c r="L105"/>
      <c r="M105"/>
    </row>
    <row r="106" spans="1:13" ht="14.5">
      <c r="A106"/>
      <c r="B106"/>
      <c r="C106"/>
      <c r="D106"/>
      <c r="E106"/>
      <c r="F106"/>
      <c r="G106"/>
      <c r="H106"/>
      <c r="I106"/>
      <c r="J106"/>
      <c r="K106"/>
      <c r="L106"/>
      <c r="M106"/>
    </row>
    <row r="107" spans="1:13" ht="14.5">
      <c r="A107"/>
      <c r="B107"/>
      <c r="C107"/>
      <c r="D107"/>
      <c r="E107"/>
      <c r="F107"/>
      <c r="G107"/>
      <c r="H107"/>
      <c r="I107"/>
      <c r="J107"/>
      <c r="K107"/>
      <c r="L107"/>
      <c r="M107"/>
    </row>
    <row r="108" spans="1:13" ht="14.5">
      <c r="A108"/>
      <c r="B108"/>
      <c r="C108"/>
      <c r="D108"/>
      <c r="E108"/>
      <c r="F108"/>
      <c r="G108"/>
      <c r="H108"/>
      <c r="I108"/>
      <c r="J108"/>
      <c r="K108"/>
      <c r="L108"/>
      <c r="M108"/>
    </row>
    <row r="109" spans="1:13" ht="14.5">
      <c r="A109"/>
      <c r="B109"/>
      <c r="C109"/>
      <c r="D109"/>
      <c r="E109"/>
      <c r="F109"/>
      <c r="G109"/>
      <c r="H109"/>
      <c r="I109"/>
      <c r="J109"/>
      <c r="K109"/>
      <c r="L109"/>
      <c r="M109"/>
    </row>
    <row r="110" spans="1:13" ht="14.5">
      <c r="A110"/>
      <c r="B110"/>
      <c r="C110"/>
      <c r="D110"/>
      <c r="E110"/>
      <c r="F110"/>
      <c r="G110"/>
      <c r="H110"/>
      <c r="I110"/>
      <c r="J110"/>
      <c r="K110"/>
      <c r="L110"/>
      <c r="M110"/>
    </row>
    <row r="111" spans="1:13" ht="14.5">
      <c r="A111"/>
      <c r="B111"/>
      <c r="C111"/>
      <c r="D111"/>
      <c r="E111"/>
      <c r="F111"/>
      <c r="G111"/>
      <c r="H111"/>
      <c r="I111"/>
      <c r="J111"/>
      <c r="K111"/>
      <c r="L111"/>
      <c r="M111"/>
    </row>
    <row r="112" spans="1:13" ht="14.5">
      <c r="A112"/>
      <c r="B112"/>
      <c r="C112"/>
      <c r="D112"/>
      <c r="E112"/>
      <c r="F112"/>
      <c r="G112"/>
      <c r="H112"/>
      <c r="I112"/>
      <c r="J112"/>
      <c r="K112"/>
      <c r="L112"/>
      <c r="M112"/>
    </row>
    <row r="113" spans="1:13" ht="14.5">
      <c r="A113"/>
      <c r="B113"/>
      <c r="C113"/>
      <c r="D113"/>
      <c r="E113"/>
      <c r="F113"/>
      <c r="G113"/>
      <c r="H113"/>
      <c r="I113"/>
      <c r="J113"/>
      <c r="K113"/>
      <c r="L113"/>
      <c r="M113"/>
    </row>
    <row r="114" spans="1:13" ht="14.5">
      <c r="A114"/>
      <c r="B114"/>
      <c r="C114"/>
      <c r="D114"/>
      <c r="E114"/>
      <c r="F114"/>
      <c r="G114"/>
      <c r="H114"/>
      <c r="I114"/>
      <c r="J114"/>
      <c r="K114"/>
      <c r="L114"/>
      <c r="M114"/>
    </row>
    <row r="115" spans="1:13" ht="14.5">
      <c r="A115"/>
      <c r="B115"/>
      <c r="C115"/>
      <c r="D115"/>
      <c r="E115"/>
      <c r="F115"/>
      <c r="G115"/>
      <c r="H115"/>
      <c r="I115"/>
      <c r="J115"/>
      <c r="K115"/>
      <c r="L115"/>
      <c r="M115"/>
    </row>
    <row r="116" spans="1:13" ht="14.5">
      <c r="A116"/>
      <c r="B116"/>
      <c r="C116"/>
      <c r="D116"/>
      <c r="E116"/>
      <c r="F116"/>
      <c r="G116"/>
      <c r="H116"/>
      <c r="I116"/>
      <c r="J116"/>
      <c r="K116"/>
      <c r="L116"/>
      <c r="M116"/>
    </row>
    <row r="117" spans="1:13" ht="14.5">
      <c r="A117"/>
      <c r="B117"/>
      <c r="C117"/>
      <c r="D117"/>
      <c r="E117"/>
      <c r="F117"/>
      <c r="G117"/>
      <c r="H117"/>
      <c r="I117"/>
      <c r="J117"/>
      <c r="K117"/>
      <c r="L117"/>
      <c r="M117"/>
    </row>
    <row r="118" spans="1:13" ht="14.5">
      <c r="A118"/>
      <c r="B118"/>
      <c r="C118"/>
      <c r="D118"/>
      <c r="E118"/>
      <c r="F118"/>
      <c r="G118"/>
      <c r="H118"/>
      <c r="I118"/>
      <c r="J118"/>
      <c r="K118"/>
      <c r="L118"/>
      <c r="M118"/>
    </row>
    <row r="119" spans="1:13" ht="14.5">
      <c r="A119"/>
      <c r="B119"/>
      <c r="C119"/>
      <c r="D119"/>
      <c r="E119"/>
      <c r="F119"/>
      <c r="G119"/>
      <c r="H119"/>
      <c r="I119"/>
      <c r="J119"/>
      <c r="K119"/>
      <c r="L119"/>
      <c r="M119"/>
    </row>
    <row r="120" spans="1:13" ht="14.5">
      <c r="A120"/>
      <c r="B120"/>
      <c r="C120"/>
      <c r="D120"/>
      <c r="E120"/>
      <c r="F120"/>
      <c r="G120"/>
      <c r="H120"/>
      <c r="I120"/>
      <c r="J120"/>
      <c r="K120"/>
      <c r="L120"/>
      <c r="M120"/>
    </row>
    <row r="121" spans="1:13" ht="14.5">
      <c r="A121"/>
      <c r="B121"/>
      <c r="C121"/>
      <c r="D121"/>
      <c r="E121"/>
      <c r="F121"/>
      <c r="G121"/>
      <c r="H121"/>
      <c r="I121"/>
      <c r="J121"/>
      <c r="K121"/>
      <c r="L121"/>
      <c r="M121"/>
    </row>
    <row r="122" spans="1:13" ht="14.5">
      <c r="A122"/>
      <c r="B122"/>
      <c r="C122"/>
      <c r="D122"/>
      <c r="E122"/>
      <c r="F122"/>
      <c r="G122"/>
      <c r="H122"/>
      <c r="I122"/>
      <c r="J122"/>
      <c r="K122"/>
      <c r="L122"/>
      <c r="M122"/>
    </row>
    <row r="123" spans="1:13" ht="14.5">
      <c r="A123"/>
      <c r="B123"/>
      <c r="C123"/>
      <c r="D123"/>
      <c r="E123"/>
      <c r="F123"/>
      <c r="G123"/>
      <c r="H123"/>
      <c r="I123"/>
      <c r="J123"/>
      <c r="K123"/>
      <c r="L123"/>
      <c r="M123"/>
    </row>
    <row r="124" spans="1:13" ht="14.5">
      <c r="A124"/>
      <c r="B124"/>
      <c r="C124"/>
      <c r="D124"/>
      <c r="E124"/>
      <c r="F124"/>
      <c r="G124"/>
      <c r="H124"/>
      <c r="I124"/>
      <c r="J124"/>
      <c r="K124"/>
      <c r="L124"/>
      <c r="M124"/>
    </row>
    <row r="125" spans="1:13" ht="14.5">
      <c r="A125"/>
      <c r="B125"/>
      <c r="C125"/>
      <c r="D125"/>
      <c r="E125"/>
      <c r="F125"/>
      <c r="G125"/>
      <c r="H125"/>
      <c r="I125"/>
      <c r="J125"/>
      <c r="K125"/>
      <c r="L125"/>
      <c r="M125"/>
    </row>
    <row r="126" spans="1:13" ht="14.5">
      <c r="A126"/>
      <c r="B126"/>
      <c r="C126"/>
      <c r="D126"/>
      <c r="E126"/>
      <c r="F126"/>
      <c r="G126"/>
      <c r="H126"/>
      <c r="I126"/>
      <c r="J126"/>
      <c r="K126"/>
      <c r="L126"/>
      <c r="M126"/>
    </row>
    <row r="127" spans="1:13" ht="14.5">
      <c r="A127"/>
      <c r="B127"/>
      <c r="C127"/>
      <c r="D127"/>
      <c r="E127"/>
      <c r="F127"/>
      <c r="G127"/>
      <c r="H127"/>
      <c r="I127"/>
      <c r="J127"/>
      <c r="K127"/>
      <c r="L127"/>
      <c r="M127"/>
    </row>
    <row r="128" spans="1:13" ht="14.5">
      <c r="A128"/>
      <c r="B128"/>
      <c r="C128"/>
      <c r="D128"/>
      <c r="E128"/>
      <c r="F128"/>
      <c r="G128"/>
      <c r="H128"/>
      <c r="I128"/>
      <c r="J128"/>
      <c r="K128"/>
      <c r="L128"/>
      <c r="M128"/>
    </row>
    <row r="129" spans="1:13" ht="14.5">
      <c r="A129"/>
      <c r="B129"/>
      <c r="C129"/>
      <c r="D129"/>
      <c r="E129"/>
      <c r="F129"/>
      <c r="G129"/>
      <c r="H129"/>
      <c r="I129"/>
      <c r="J129"/>
      <c r="K129"/>
      <c r="L129"/>
      <c r="M129"/>
    </row>
    <row r="130" spans="1:13" ht="14.5">
      <c r="A130"/>
      <c r="B130"/>
      <c r="C130"/>
      <c r="D130"/>
      <c r="E130"/>
      <c r="F130"/>
      <c r="G130"/>
      <c r="H130"/>
      <c r="I130"/>
      <c r="J130"/>
      <c r="K130"/>
      <c r="L130"/>
      <c r="M130"/>
    </row>
    <row r="131" spans="1:13" ht="14.5">
      <c r="A131"/>
      <c r="B131"/>
      <c r="C131"/>
      <c r="D131"/>
      <c r="E131"/>
      <c r="F131"/>
      <c r="G131"/>
      <c r="H131"/>
      <c r="I131"/>
      <c r="J131"/>
      <c r="K131"/>
      <c r="L131"/>
      <c r="M131"/>
    </row>
    <row r="132" spans="1:13" ht="14.5">
      <c r="A132"/>
      <c r="B132"/>
      <c r="C132"/>
      <c r="D132"/>
      <c r="E132"/>
      <c r="F132"/>
      <c r="G132"/>
      <c r="H132"/>
      <c r="I132"/>
      <c r="J132"/>
      <c r="K132"/>
      <c r="L132"/>
      <c r="M132"/>
    </row>
    <row r="133" spans="1:13" ht="14.5">
      <c r="A133"/>
      <c r="B133"/>
      <c r="C133"/>
      <c r="D133"/>
      <c r="E133"/>
      <c r="F133"/>
      <c r="G133"/>
      <c r="H133"/>
      <c r="I133"/>
      <c r="J133"/>
      <c r="K133"/>
      <c r="L133"/>
      <c r="M133"/>
    </row>
    <row r="134" spans="1:13" ht="14.5">
      <c r="A134"/>
      <c r="B134"/>
      <c r="C134"/>
      <c r="D134"/>
      <c r="E134"/>
      <c r="F134"/>
      <c r="G134"/>
      <c r="H134"/>
      <c r="I134"/>
      <c r="J134"/>
      <c r="K134"/>
      <c r="L134"/>
      <c r="M134"/>
    </row>
    <row r="135" spans="1:13" ht="14.5">
      <c r="A135"/>
      <c r="B135"/>
      <c r="C135"/>
      <c r="D135"/>
      <c r="E135"/>
      <c r="F135"/>
      <c r="G135"/>
      <c r="H135"/>
      <c r="I135"/>
      <c r="J135"/>
      <c r="K135"/>
      <c r="L135"/>
      <c r="M135"/>
    </row>
    <row r="136" spans="1:13" ht="14.5">
      <c r="A136"/>
      <c r="B136"/>
      <c r="C136"/>
      <c r="D136"/>
      <c r="E136"/>
      <c r="F136"/>
      <c r="G136"/>
      <c r="H136"/>
      <c r="I136"/>
      <c r="J136"/>
      <c r="K136"/>
      <c r="L136"/>
      <c r="M136"/>
    </row>
    <row r="137" spans="1:13" ht="14.5">
      <c r="A137"/>
      <c r="B137"/>
      <c r="C137"/>
      <c r="D137"/>
      <c r="E137"/>
      <c r="F137"/>
      <c r="G137"/>
      <c r="H137"/>
      <c r="I137"/>
      <c r="J137"/>
      <c r="K137"/>
      <c r="L137"/>
      <c r="M137"/>
    </row>
    <row r="138" spans="1:13" ht="14.5">
      <c r="A138"/>
      <c r="B138"/>
      <c r="C138"/>
      <c r="D138"/>
      <c r="E138"/>
      <c r="F138"/>
      <c r="G138"/>
      <c r="H138"/>
      <c r="I138"/>
      <c r="J138"/>
      <c r="K138"/>
      <c r="L138"/>
      <c r="M138"/>
    </row>
    <row r="139" spans="1:13" ht="14.5">
      <c r="A139"/>
      <c r="B139"/>
      <c r="C139"/>
      <c r="D139"/>
      <c r="E139"/>
      <c r="F139"/>
      <c r="G139"/>
      <c r="H139"/>
      <c r="I139"/>
      <c r="J139"/>
      <c r="K139"/>
      <c r="L139"/>
      <c r="M139"/>
    </row>
    <row r="140" spans="1:13" ht="14.5">
      <c r="A140"/>
      <c r="B140"/>
      <c r="C140"/>
      <c r="D140"/>
      <c r="E140"/>
      <c r="F140"/>
      <c r="G140"/>
      <c r="H140"/>
      <c r="I140"/>
      <c r="J140"/>
      <c r="K140"/>
      <c r="L140"/>
      <c r="M140"/>
    </row>
    <row r="141" spans="1:13" ht="14.5">
      <c r="A141"/>
      <c r="B141"/>
      <c r="C141"/>
      <c r="D141"/>
      <c r="E141"/>
      <c r="F141"/>
      <c r="G141"/>
      <c r="H141"/>
      <c r="I141"/>
      <c r="J141"/>
      <c r="K141"/>
      <c r="L141"/>
      <c r="M141"/>
    </row>
    <row r="142" spans="1:13" ht="14.5">
      <c r="A142"/>
      <c r="B142"/>
      <c r="C142"/>
      <c r="D142"/>
      <c r="E142"/>
      <c r="F142"/>
      <c r="G142"/>
      <c r="H142"/>
      <c r="I142"/>
      <c r="J142"/>
      <c r="K142"/>
      <c r="L142"/>
      <c r="M142"/>
    </row>
    <row r="143" spans="1:13" ht="14.5">
      <c r="A143"/>
      <c r="B143"/>
      <c r="C143"/>
      <c r="D143"/>
      <c r="E143"/>
      <c r="F143"/>
      <c r="G143"/>
      <c r="H143"/>
      <c r="I143"/>
      <c r="J143"/>
      <c r="K143"/>
      <c r="L143"/>
      <c r="M143"/>
    </row>
    <row r="144" spans="1:13" ht="14.5">
      <c r="A144"/>
      <c r="B144"/>
      <c r="C144"/>
      <c r="D144"/>
      <c r="E144"/>
      <c r="F144"/>
      <c r="G144"/>
      <c r="H144"/>
      <c r="I144"/>
      <c r="J144"/>
      <c r="K144"/>
      <c r="L144"/>
      <c r="M144"/>
    </row>
    <row r="145" spans="1:13" ht="14.5">
      <c r="A145"/>
      <c r="B145"/>
      <c r="C145"/>
      <c r="D145"/>
      <c r="E145"/>
      <c r="F145"/>
      <c r="G145"/>
      <c r="H145"/>
      <c r="I145"/>
      <c r="J145"/>
      <c r="K145"/>
      <c r="L145"/>
      <c r="M145"/>
    </row>
    <row r="146" spans="1:13" ht="14.5">
      <c r="A146"/>
      <c r="B146"/>
      <c r="C146"/>
      <c r="D146"/>
      <c r="E146"/>
      <c r="F146"/>
      <c r="G146"/>
      <c r="H146"/>
      <c r="I146"/>
      <c r="J146"/>
      <c r="K146"/>
      <c r="L146"/>
      <c r="M146"/>
    </row>
    <row r="147" spans="1:13" ht="14.5">
      <c r="A147"/>
      <c r="B147"/>
      <c r="C147"/>
      <c r="D147"/>
      <c r="E147"/>
      <c r="F147"/>
      <c r="G147"/>
      <c r="H147"/>
      <c r="I147"/>
      <c r="J147"/>
      <c r="K147"/>
      <c r="L147"/>
      <c r="M147"/>
    </row>
    <row r="148" spans="1:13" ht="14.5">
      <c r="A148"/>
      <c r="B148"/>
      <c r="C148"/>
      <c r="D148"/>
      <c r="E148"/>
      <c r="F148"/>
      <c r="G148"/>
      <c r="H148"/>
      <c r="I148"/>
      <c r="J148"/>
      <c r="K148"/>
      <c r="L148"/>
      <c r="M148"/>
    </row>
    <row r="149" spans="1:13" ht="14.5">
      <c r="A149"/>
      <c r="B149"/>
      <c r="C149"/>
      <c r="D149"/>
      <c r="E149"/>
      <c r="F149"/>
      <c r="G149"/>
      <c r="H149"/>
      <c r="I149"/>
      <c r="J149"/>
      <c r="K149"/>
      <c r="L149"/>
      <c r="M149"/>
    </row>
    <row r="150" spans="1:13" ht="14.5">
      <c r="A150"/>
      <c r="B150"/>
      <c r="C150"/>
      <c r="D150"/>
      <c r="E150"/>
      <c r="F150"/>
      <c r="G150"/>
      <c r="H150"/>
      <c r="I150"/>
      <c r="J150"/>
      <c r="K150"/>
      <c r="L150"/>
      <c r="M150"/>
    </row>
    <row r="151" spans="1:13" ht="14.5">
      <c r="A151"/>
      <c r="B151"/>
      <c r="C151"/>
      <c r="D151"/>
      <c r="E151"/>
      <c r="F151"/>
      <c r="G151"/>
      <c r="H151"/>
      <c r="I151"/>
      <c r="J151"/>
      <c r="K151"/>
      <c r="L151"/>
      <c r="M151"/>
    </row>
    <row r="152" spans="1:13" ht="14.5">
      <c r="A152"/>
      <c r="B152"/>
      <c r="C152"/>
      <c r="D152"/>
      <c r="E152"/>
      <c r="F152"/>
      <c r="G152"/>
      <c r="H152"/>
      <c r="I152"/>
      <c r="J152"/>
      <c r="K152"/>
      <c r="L152"/>
      <c r="M152"/>
    </row>
    <row r="153" spans="1:13" ht="14.5">
      <c r="A153"/>
      <c r="B153"/>
      <c r="C153"/>
      <c r="D153"/>
      <c r="E153"/>
      <c r="F153"/>
      <c r="G153"/>
      <c r="H153"/>
      <c r="I153"/>
      <c r="J153"/>
      <c r="K153"/>
      <c r="L153"/>
      <c r="M153"/>
    </row>
    <row r="154" spans="1:13" ht="14.5">
      <c r="A154"/>
      <c r="B154"/>
      <c r="C154"/>
      <c r="D154"/>
      <c r="E154"/>
      <c r="F154"/>
      <c r="G154"/>
      <c r="H154"/>
      <c r="I154"/>
      <c r="J154"/>
      <c r="K154"/>
      <c r="L154"/>
      <c r="M154"/>
    </row>
    <row r="155" spans="1:13" ht="14.5">
      <c r="A155"/>
      <c r="B155"/>
      <c r="C155"/>
      <c r="D155"/>
      <c r="E155"/>
      <c r="F155"/>
      <c r="G155"/>
      <c r="H155"/>
      <c r="I155"/>
      <c r="J155"/>
      <c r="K155"/>
      <c r="L155"/>
      <c r="M155"/>
    </row>
    <row r="156" spans="1:13" ht="14.5">
      <c r="A156"/>
      <c r="B156"/>
      <c r="C156"/>
      <c r="D156"/>
      <c r="E156"/>
      <c r="F156"/>
      <c r="G156"/>
      <c r="H156"/>
      <c r="I156"/>
      <c r="J156"/>
      <c r="K156"/>
      <c r="L156"/>
      <c r="M156"/>
    </row>
    <row r="157" spans="1:13" ht="14.5">
      <c r="A157"/>
      <c r="B157"/>
      <c r="C157"/>
      <c r="D157"/>
      <c r="E157"/>
      <c r="F157"/>
      <c r="G157"/>
      <c r="H157"/>
      <c r="I157"/>
      <c r="J157"/>
      <c r="K157"/>
      <c r="L157"/>
      <c r="M157"/>
    </row>
    <row r="158" spans="1:13" ht="14.5">
      <c r="A158"/>
      <c r="B158"/>
      <c r="C158"/>
      <c r="D158"/>
      <c r="E158"/>
      <c r="F158"/>
      <c r="G158"/>
      <c r="H158"/>
      <c r="I158"/>
      <c r="J158"/>
      <c r="K158"/>
      <c r="L158"/>
      <c r="M158"/>
    </row>
    <row r="159" spans="1:13" ht="14.5">
      <c r="A159"/>
      <c r="B159"/>
      <c r="C159"/>
      <c r="D159"/>
      <c r="E159"/>
      <c r="F159"/>
      <c r="G159"/>
      <c r="H159"/>
      <c r="I159"/>
      <c r="J159"/>
      <c r="K159"/>
      <c r="L159"/>
      <c r="M159"/>
    </row>
    <row r="160" spans="1:13" ht="14.5">
      <c r="A160"/>
      <c r="B160"/>
      <c r="C160"/>
      <c r="D160"/>
      <c r="E160"/>
      <c r="F160"/>
      <c r="G160"/>
      <c r="H160"/>
      <c r="I160"/>
      <c r="J160"/>
      <c r="K160"/>
      <c r="L160"/>
      <c r="M160"/>
    </row>
    <row r="161" spans="1:13" ht="14.5">
      <c r="A161"/>
      <c r="B161"/>
      <c r="C161"/>
      <c r="D161"/>
      <c r="E161"/>
      <c r="F161"/>
      <c r="G161"/>
      <c r="H161"/>
      <c r="I161"/>
      <c r="J161"/>
      <c r="K161"/>
      <c r="L161"/>
      <c r="M161"/>
    </row>
    <row r="162" spans="1:13" ht="14.5">
      <c r="A162"/>
      <c r="B162"/>
      <c r="C162"/>
      <c r="D162"/>
      <c r="E162"/>
      <c r="F162"/>
      <c r="G162"/>
      <c r="H162"/>
      <c r="I162"/>
      <c r="J162"/>
      <c r="K162"/>
      <c r="L162"/>
      <c r="M162"/>
    </row>
    <row r="163" spans="1:13" ht="14.5">
      <c r="A163"/>
      <c r="B163"/>
      <c r="C163"/>
      <c r="D163"/>
      <c r="E163"/>
      <c r="F163"/>
      <c r="G163"/>
      <c r="H163"/>
      <c r="I163"/>
      <c r="J163"/>
      <c r="K163"/>
      <c r="L163"/>
      <c r="M163"/>
    </row>
    <row r="164" spans="1:13" ht="14.5">
      <c r="A164"/>
      <c r="B164"/>
      <c r="C164"/>
      <c r="D164"/>
      <c r="E164"/>
      <c r="F164"/>
      <c r="G164"/>
      <c r="H164"/>
      <c r="I164"/>
      <c r="J164"/>
      <c r="K164"/>
      <c r="L164"/>
      <c r="M164"/>
    </row>
    <row r="165" spans="1:13" ht="14.5">
      <c r="A165"/>
      <c r="B165"/>
      <c r="C165"/>
      <c r="D165"/>
      <c r="E165"/>
      <c r="F165"/>
      <c r="G165"/>
      <c r="H165"/>
      <c r="I165"/>
      <c r="J165"/>
      <c r="K165"/>
      <c r="L165"/>
      <c r="M165"/>
    </row>
    <row r="166" spans="1:13" ht="14.5">
      <c r="A166"/>
      <c r="B166"/>
      <c r="C166"/>
      <c r="D166"/>
      <c r="E166"/>
      <c r="F166"/>
      <c r="G166"/>
      <c r="H166"/>
      <c r="I166"/>
      <c r="J166"/>
      <c r="K166"/>
      <c r="L166"/>
      <c r="M166"/>
    </row>
    <row r="167" spans="1:13" ht="14.5">
      <c r="A167"/>
      <c r="B167"/>
      <c r="C167"/>
      <c r="D167"/>
      <c r="E167"/>
      <c r="F167"/>
      <c r="G167"/>
      <c r="H167"/>
      <c r="I167"/>
      <c r="J167"/>
      <c r="K167"/>
      <c r="L167"/>
      <c r="M167"/>
    </row>
    <row r="168" spans="1:13" ht="14.5">
      <c r="A168"/>
      <c r="B168"/>
      <c r="C168"/>
      <c r="D168"/>
      <c r="E168"/>
      <c r="F168"/>
      <c r="G168"/>
      <c r="H168"/>
      <c r="I168"/>
      <c r="J168"/>
      <c r="K168"/>
      <c r="L168"/>
      <c r="M168"/>
    </row>
    <row r="169" spans="1:13" ht="14.5">
      <c r="A169"/>
      <c r="B169"/>
      <c r="C169"/>
      <c r="D169"/>
      <c r="E169"/>
      <c r="F169"/>
      <c r="G169"/>
      <c r="H169"/>
      <c r="I169"/>
      <c r="J169"/>
      <c r="K169"/>
      <c r="L169"/>
      <c r="M169"/>
    </row>
    <row r="170" spans="1:13" ht="14.5">
      <c r="A170"/>
      <c r="B170"/>
      <c r="C170"/>
      <c r="D170"/>
      <c r="E170"/>
      <c r="F170"/>
      <c r="G170"/>
      <c r="H170"/>
      <c r="I170"/>
      <c r="J170"/>
      <c r="K170"/>
      <c r="L170"/>
      <c r="M170"/>
    </row>
    <row r="171" spans="1:13" ht="14.5">
      <c r="A171"/>
      <c r="B171"/>
      <c r="C171"/>
      <c r="D171"/>
      <c r="E171"/>
      <c r="F171"/>
      <c r="G171"/>
      <c r="H171"/>
      <c r="I171"/>
      <c r="J171"/>
      <c r="K171"/>
      <c r="L171"/>
      <c r="M171"/>
    </row>
    <row r="172" spans="1:13" ht="14.5">
      <c r="A172"/>
      <c r="B172"/>
      <c r="C172"/>
      <c r="D172"/>
      <c r="E172"/>
      <c r="F172"/>
      <c r="G172"/>
      <c r="H172"/>
      <c r="I172"/>
      <c r="J172"/>
      <c r="K172"/>
      <c r="L172"/>
      <c r="M172"/>
    </row>
    <row r="173" spans="1:13" ht="14.5">
      <c r="A173"/>
      <c r="B173"/>
      <c r="C173"/>
      <c r="D173"/>
      <c r="E173"/>
      <c r="F173"/>
      <c r="G173"/>
      <c r="H173"/>
      <c r="I173"/>
      <c r="J173"/>
      <c r="K173"/>
      <c r="L173"/>
      <c r="M173"/>
    </row>
    <row r="174" spans="1:13" ht="14.5">
      <c r="A174"/>
      <c r="B174"/>
      <c r="C174"/>
      <c r="D174"/>
      <c r="E174"/>
      <c r="F174"/>
      <c r="G174"/>
      <c r="H174"/>
      <c r="I174"/>
      <c r="J174"/>
      <c r="K174"/>
      <c r="L174"/>
      <c r="M174"/>
    </row>
    <row r="175" spans="1:13" ht="14.5">
      <c r="A175"/>
      <c r="B175"/>
      <c r="C175"/>
      <c r="D175"/>
      <c r="E175"/>
      <c r="F175"/>
      <c r="G175"/>
      <c r="H175"/>
      <c r="I175"/>
      <c r="J175"/>
      <c r="K175"/>
      <c r="L175"/>
      <c r="M175"/>
    </row>
    <row r="176" spans="1:13" ht="14.5">
      <c r="A176"/>
      <c r="B176"/>
      <c r="C176"/>
      <c r="D176"/>
      <c r="E176"/>
      <c r="F176"/>
      <c r="G176"/>
      <c r="H176"/>
      <c r="I176"/>
      <c r="J176"/>
      <c r="K176"/>
      <c r="L176"/>
      <c r="M176"/>
    </row>
    <row r="177" spans="1:13" ht="14.5">
      <c r="A177"/>
      <c r="B177"/>
      <c r="C177"/>
      <c r="D177"/>
      <c r="E177"/>
      <c r="F177"/>
      <c r="G177"/>
      <c r="H177"/>
      <c r="I177"/>
      <c r="J177"/>
      <c r="K177"/>
      <c r="L177"/>
      <c r="M177"/>
    </row>
    <row r="178" spans="1:13" ht="14.5">
      <c r="A178"/>
      <c r="B178"/>
      <c r="C178"/>
      <c r="D178"/>
      <c r="E178"/>
      <c r="F178"/>
      <c r="G178"/>
      <c r="H178"/>
      <c r="I178"/>
      <c r="J178"/>
      <c r="K178"/>
      <c r="L178"/>
      <c r="M178"/>
    </row>
    <row r="179" spans="1:13" ht="14.5">
      <c r="A179"/>
      <c r="B179"/>
      <c r="C179"/>
      <c r="D179"/>
      <c r="E179"/>
      <c r="F179"/>
      <c r="G179"/>
      <c r="H179"/>
      <c r="I179"/>
      <c r="J179"/>
      <c r="K179"/>
      <c r="L179"/>
      <c r="M179"/>
    </row>
    <row r="180" spans="1:13" ht="14.5">
      <c r="A180"/>
      <c r="B180"/>
      <c r="C180"/>
      <c r="D180"/>
      <c r="E180"/>
      <c r="F180"/>
      <c r="G180"/>
      <c r="H180"/>
      <c r="I180"/>
      <c r="J180"/>
      <c r="K180"/>
      <c r="L180"/>
      <c r="M180"/>
    </row>
    <row r="181" spans="1:13" ht="14.5">
      <c r="A181"/>
      <c r="B181"/>
      <c r="C181"/>
      <c r="D181"/>
      <c r="E181"/>
      <c r="F181"/>
      <c r="G181"/>
      <c r="H181"/>
      <c r="I181"/>
      <c r="J181"/>
      <c r="K181"/>
      <c r="L181"/>
      <c r="M181"/>
    </row>
    <row r="182" spans="1:13" ht="14.5">
      <c r="A182"/>
      <c r="B182"/>
      <c r="C182"/>
      <c r="D182"/>
      <c r="E182"/>
      <c r="F182"/>
      <c r="G182"/>
      <c r="H182"/>
      <c r="I182"/>
      <c r="J182"/>
      <c r="K182"/>
      <c r="L182"/>
      <c r="M182"/>
    </row>
    <row r="183" spans="1:13" ht="14.5">
      <c r="A183"/>
      <c r="B183"/>
      <c r="C183"/>
      <c r="D183"/>
      <c r="E183"/>
      <c r="F183"/>
      <c r="G183"/>
      <c r="H183"/>
      <c r="I183"/>
      <c r="J183"/>
      <c r="K183"/>
      <c r="L183"/>
      <c r="M183"/>
    </row>
    <row r="184" spans="1:13" ht="14.5">
      <c r="A184"/>
      <c r="B184"/>
      <c r="C184"/>
      <c r="D184"/>
      <c r="E184"/>
      <c r="F184"/>
      <c r="G184"/>
      <c r="H184"/>
      <c r="I184"/>
      <c r="J184"/>
      <c r="K184"/>
      <c r="L184"/>
      <c r="M184"/>
    </row>
    <row r="185" spans="1:13" ht="14.5">
      <c r="A185"/>
      <c r="B185"/>
      <c r="C185"/>
      <c r="D185"/>
      <c r="E185"/>
      <c r="F185"/>
      <c r="G185"/>
      <c r="H185"/>
      <c r="I185"/>
      <c r="J185"/>
      <c r="K185"/>
      <c r="L185"/>
      <c r="M185"/>
    </row>
    <row r="186" spans="1:13" ht="14.5">
      <c r="A186"/>
      <c r="B186"/>
      <c r="C186"/>
      <c r="D186"/>
      <c r="E186"/>
      <c r="F186"/>
      <c r="G186"/>
      <c r="H186"/>
      <c r="I186"/>
      <c r="J186"/>
      <c r="K186"/>
      <c r="L186"/>
      <c r="M186"/>
    </row>
    <row r="187" spans="1:13" ht="14.5">
      <c r="A187"/>
      <c r="B187"/>
      <c r="C187"/>
      <c r="D187"/>
      <c r="E187"/>
      <c r="F187"/>
      <c r="G187"/>
      <c r="H187"/>
      <c r="I187"/>
      <c r="J187"/>
      <c r="K187"/>
      <c r="L187"/>
      <c r="M187"/>
    </row>
    <row r="188" spans="1:13" ht="14.5">
      <c r="A188"/>
      <c r="B188"/>
      <c r="C188"/>
      <c r="D188"/>
      <c r="E188"/>
      <c r="F188"/>
      <c r="G188"/>
      <c r="H188"/>
      <c r="I188"/>
      <c r="J188"/>
      <c r="K188"/>
      <c r="L188"/>
      <c r="M188"/>
    </row>
    <row r="189" spans="1:13" ht="14.5">
      <c r="A189"/>
      <c r="B189"/>
      <c r="C189"/>
      <c r="D189"/>
      <c r="E189"/>
      <c r="F189"/>
      <c r="G189"/>
      <c r="H189"/>
      <c r="I189"/>
      <c r="J189"/>
      <c r="K189"/>
      <c r="L189"/>
      <c r="M189"/>
    </row>
    <row r="190" spans="1:13" ht="14.5">
      <c r="A190"/>
      <c r="B190"/>
      <c r="C190"/>
      <c r="D190"/>
      <c r="E190"/>
      <c r="F190"/>
      <c r="G190"/>
      <c r="H190"/>
      <c r="I190"/>
      <c r="J190"/>
      <c r="K190"/>
      <c r="L190"/>
      <c r="M190"/>
    </row>
    <row r="191" spans="1:13" ht="14.5">
      <c r="A191"/>
      <c r="B191"/>
      <c r="C191"/>
      <c r="D191"/>
      <c r="E191"/>
      <c r="F191"/>
      <c r="G191"/>
      <c r="H191"/>
      <c r="I191"/>
      <c r="J191"/>
      <c r="K191"/>
      <c r="L191"/>
      <c r="M191"/>
    </row>
    <row r="192" spans="1:13" ht="14.5">
      <c r="A192"/>
      <c r="B192"/>
      <c r="C192"/>
      <c r="D192"/>
      <c r="E192"/>
      <c r="F192"/>
      <c r="G192"/>
      <c r="H192"/>
      <c r="I192"/>
      <c r="J192"/>
      <c r="K192"/>
      <c r="L192"/>
      <c r="M192"/>
    </row>
    <row r="193" spans="1:13" ht="14.5">
      <c r="A193"/>
      <c r="B193"/>
      <c r="C193"/>
      <c r="D193"/>
      <c r="E193"/>
      <c r="F193"/>
      <c r="G193"/>
      <c r="H193"/>
      <c r="I193"/>
      <c r="J193"/>
      <c r="K193"/>
      <c r="L193"/>
      <c r="M193"/>
    </row>
    <row r="194" spans="1:13" ht="14.5">
      <c r="A194"/>
      <c r="B194"/>
      <c r="C194"/>
      <c r="D194"/>
      <c r="E194"/>
      <c r="F194"/>
      <c r="G194"/>
      <c r="H194"/>
      <c r="I194"/>
      <c r="J194"/>
      <c r="K194"/>
      <c r="L194"/>
      <c r="M194"/>
    </row>
    <row r="195" spans="1:13" ht="14.5">
      <c r="A195"/>
      <c r="B195"/>
      <c r="C195"/>
      <c r="D195"/>
      <c r="E195"/>
      <c r="F195"/>
      <c r="G195"/>
      <c r="H195"/>
      <c r="I195"/>
      <c r="J195"/>
      <c r="K195"/>
      <c r="L195"/>
      <c r="M195"/>
    </row>
    <row r="196" spans="1:13" ht="14.5">
      <c r="A196"/>
      <c r="B196"/>
      <c r="C196"/>
      <c r="D196"/>
      <c r="E196"/>
      <c r="F196"/>
      <c r="G196"/>
      <c r="H196"/>
      <c r="I196"/>
      <c r="J196"/>
      <c r="K196"/>
      <c r="L196"/>
      <c r="M196"/>
    </row>
    <row r="197" spans="1:13" ht="14.5">
      <c r="A197"/>
      <c r="B197"/>
      <c r="C197"/>
      <c r="D197"/>
      <c r="E197"/>
      <c r="F197"/>
      <c r="G197"/>
      <c r="H197"/>
      <c r="I197"/>
      <c r="J197"/>
      <c r="K197"/>
      <c r="L197"/>
      <c r="M197"/>
    </row>
    <row r="198" spans="1:13" ht="14.5">
      <c r="A198"/>
      <c r="B198"/>
      <c r="C198"/>
      <c r="D198"/>
      <c r="E198"/>
      <c r="F198"/>
      <c r="G198"/>
      <c r="H198"/>
      <c r="I198"/>
      <c r="J198"/>
      <c r="K198"/>
      <c r="L198"/>
      <c r="M198"/>
    </row>
    <row r="199" spans="1:13" ht="14.5">
      <c r="A199"/>
      <c r="B199"/>
      <c r="C199"/>
      <c r="D199"/>
      <c r="E199"/>
      <c r="F199"/>
      <c r="G199"/>
      <c r="H199"/>
      <c r="I199"/>
      <c r="J199"/>
      <c r="K199"/>
      <c r="L199"/>
      <c r="M199"/>
    </row>
    <row r="200" spans="1:13" ht="14.5">
      <c r="A200"/>
      <c r="B200"/>
      <c r="C200"/>
      <c r="D200"/>
      <c r="E200"/>
      <c r="F200"/>
      <c r="G200"/>
      <c r="H200"/>
      <c r="I200"/>
      <c r="J200"/>
      <c r="K200"/>
      <c r="L200"/>
      <c r="M200"/>
    </row>
    <row r="201" spans="1:13" ht="14.5">
      <c r="A201"/>
      <c r="B201"/>
      <c r="C201"/>
      <c r="D201"/>
      <c r="E201"/>
      <c r="F201"/>
      <c r="G201"/>
      <c r="H201"/>
      <c r="I201"/>
      <c r="J201"/>
      <c r="K201"/>
      <c r="L201"/>
      <c r="M201"/>
    </row>
    <row r="202" spans="1:13" ht="14.5">
      <c r="A202"/>
      <c r="B202"/>
      <c r="C202"/>
      <c r="D202"/>
      <c r="E202"/>
      <c r="F202"/>
      <c r="G202"/>
      <c r="H202"/>
      <c r="I202"/>
      <c r="J202"/>
      <c r="K202"/>
      <c r="L202"/>
      <c r="M202"/>
    </row>
    <row r="203" spans="1:13" ht="14.5">
      <c r="A203"/>
      <c r="B203"/>
      <c r="C203"/>
      <c r="D203"/>
      <c r="E203"/>
      <c r="F203"/>
      <c r="G203"/>
      <c r="H203"/>
      <c r="I203"/>
      <c r="J203"/>
      <c r="K203"/>
      <c r="L203"/>
      <c r="M203"/>
    </row>
    <row r="204" spans="1:13" ht="14.5">
      <c r="A204"/>
      <c r="B204"/>
      <c r="C204"/>
      <c r="D204"/>
      <c r="E204"/>
      <c r="F204"/>
      <c r="G204"/>
      <c r="H204"/>
      <c r="I204"/>
      <c r="J204"/>
      <c r="K204"/>
      <c r="L204"/>
      <c r="M204"/>
    </row>
    <row r="205" spans="1:13" ht="14.5">
      <c r="A205"/>
      <c r="B205"/>
      <c r="C205"/>
      <c r="D205"/>
      <c r="E205"/>
      <c r="F205"/>
      <c r="G205"/>
      <c r="H205"/>
      <c r="I205"/>
      <c r="J205"/>
      <c r="K205"/>
      <c r="L205"/>
      <c r="M205"/>
    </row>
    <row r="206" spans="1:13" ht="14.5">
      <c r="A206"/>
      <c r="B206"/>
      <c r="C206"/>
      <c r="D206"/>
      <c r="E206"/>
      <c r="F206"/>
      <c r="G206"/>
      <c r="H206"/>
      <c r="I206"/>
      <c r="J206"/>
      <c r="K206"/>
      <c r="L206"/>
      <c r="M206"/>
    </row>
    <row r="207" spans="1:13" ht="14.5">
      <c r="A207"/>
      <c r="B207"/>
      <c r="C207"/>
      <c r="D207"/>
      <c r="E207"/>
      <c r="F207"/>
      <c r="G207"/>
      <c r="H207"/>
      <c r="I207"/>
      <c r="J207"/>
      <c r="K207"/>
      <c r="L207"/>
      <c r="M207"/>
    </row>
    <row r="208" spans="1:13" ht="14.5">
      <c r="A208"/>
      <c r="B208"/>
      <c r="C208"/>
      <c r="D208"/>
      <c r="E208"/>
      <c r="F208"/>
      <c r="G208"/>
      <c r="H208"/>
      <c r="I208"/>
      <c r="J208"/>
      <c r="K208"/>
      <c r="L208"/>
      <c r="M208"/>
    </row>
    <row r="209" spans="1:13" ht="14.5">
      <c r="A209"/>
      <c r="B209"/>
      <c r="C209"/>
      <c r="D209"/>
      <c r="E209"/>
      <c r="F209"/>
      <c r="G209"/>
      <c r="H209"/>
      <c r="I209"/>
      <c r="J209"/>
      <c r="K209"/>
      <c r="L209"/>
      <c r="M209"/>
    </row>
    <row r="210" spans="1:13" ht="14.5">
      <c r="A210"/>
      <c r="B210"/>
      <c r="C210"/>
      <c r="D210"/>
      <c r="E210"/>
      <c r="F210"/>
      <c r="G210"/>
      <c r="H210"/>
      <c r="I210"/>
      <c r="J210"/>
      <c r="K210"/>
      <c r="L210"/>
      <c r="M210"/>
    </row>
    <row r="211" spans="1:13" ht="14.5">
      <c r="A211"/>
      <c r="B211"/>
      <c r="C211"/>
      <c r="D211"/>
      <c r="E211"/>
      <c r="F211"/>
      <c r="G211"/>
      <c r="H211"/>
      <c r="I211"/>
      <c r="J211"/>
      <c r="K211"/>
      <c r="L211"/>
      <c r="M211"/>
    </row>
    <row r="212" spans="1:13" ht="14.5">
      <c r="A212"/>
      <c r="B212"/>
      <c r="C212"/>
      <c r="D212"/>
      <c r="E212"/>
      <c r="F212"/>
      <c r="G212"/>
      <c r="H212"/>
      <c r="I212"/>
      <c r="J212"/>
      <c r="K212"/>
      <c r="L212"/>
      <c r="M212"/>
    </row>
    <row r="213" spans="1:13" ht="14.5">
      <c r="A213"/>
      <c r="B213"/>
      <c r="C213"/>
      <c r="D213"/>
      <c r="E213"/>
      <c r="F213"/>
      <c r="G213"/>
      <c r="H213"/>
      <c r="I213"/>
      <c r="J213"/>
      <c r="K213"/>
      <c r="L213"/>
      <c r="M213"/>
    </row>
    <row r="214" spans="1:13" ht="14.5">
      <c r="A214"/>
      <c r="B214"/>
      <c r="C214"/>
      <c r="D214"/>
      <c r="E214"/>
      <c r="F214"/>
      <c r="G214"/>
      <c r="H214"/>
      <c r="I214"/>
      <c r="J214"/>
      <c r="K214"/>
      <c r="L214"/>
      <c r="M214"/>
    </row>
    <row r="215" spans="1:13" ht="14.5">
      <c r="A215"/>
      <c r="B215"/>
      <c r="C215"/>
      <c r="D215"/>
      <c r="E215"/>
      <c r="F215"/>
      <c r="G215"/>
      <c r="H215"/>
      <c r="I215"/>
      <c r="J215"/>
      <c r="K215"/>
      <c r="L215"/>
      <c r="M215"/>
    </row>
    <row r="216" spans="1:13" ht="14.5">
      <c r="A216"/>
      <c r="B216"/>
      <c r="C216"/>
      <c r="D216"/>
      <c r="E216"/>
      <c r="F216"/>
      <c r="G216"/>
      <c r="H216"/>
      <c r="I216"/>
      <c r="J216"/>
      <c r="K216"/>
      <c r="L216"/>
      <c r="M216"/>
    </row>
    <row r="217" spans="1:13" ht="14.5">
      <c r="A217"/>
      <c r="B217"/>
      <c r="C217"/>
      <c r="D217"/>
      <c r="E217"/>
      <c r="F217"/>
      <c r="G217"/>
      <c r="H217"/>
      <c r="I217"/>
      <c r="J217"/>
      <c r="K217"/>
      <c r="L217"/>
      <c r="M217"/>
    </row>
    <row r="218" spans="1:13" ht="14.5">
      <c r="A218"/>
      <c r="B218"/>
      <c r="C218"/>
      <c r="D218"/>
      <c r="E218"/>
      <c r="F218"/>
      <c r="G218"/>
      <c r="H218"/>
      <c r="I218"/>
      <c r="J218"/>
      <c r="K218"/>
      <c r="L218"/>
      <c r="M218"/>
    </row>
    <row r="219" spans="1:13" ht="14.5">
      <c r="A219"/>
      <c r="B219"/>
      <c r="C219"/>
      <c r="D219"/>
      <c r="E219"/>
      <c r="F219"/>
      <c r="G219"/>
      <c r="H219"/>
      <c r="I219"/>
      <c r="J219"/>
      <c r="K219"/>
      <c r="L219"/>
      <c r="M219"/>
    </row>
    <row r="220" spans="1:13" ht="14.5">
      <c r="A220"/>
      <c r="B220"/>
      <c r="C220"/>
      <c r="D220"/>
      <c r="E220"/>
      <c r="F220"/>
      <c r="G220"/>
      <c r="H220"/>
      <c r="I220"/>
      <c r="J220"/>
      <c r="K220"/>
      <c r="L220"/>
      <c r="M220"/>
    </row>
    <row r="221" spans="1:13" ht="14.5">
      <c r="A221"/>
      <c r="B221"/>
      <c r="C221"/>
      <c r="D221"/>
      <c r="E221"/>
      <c r="F221"/>
      <c r="G221"/>
      <c r="H221"/>
      <c r="I221"/>
      <c r="J221"/>
      <c r="K221"/>
      <c r="L221"/>
      <c r="M221"/>
    </row>
    <row r="222" spans="1:13" ht="14.5">
      <c r="A222"/>
      <c r="B222"/>
      <c r="C222"/>
      <c r="D222"/>
      <c r="E222"/>
      <c r="F222"/>
      <c r="G222"/>
      <c r="H222"/>
      <c r="I222"/>
      <c r="J222"/>
      <c r="K222"/>
      <c r="L222"/>
      <c r="M222"/>
    </row>
    <row r="223" spans="1:13" ht="14.5">
      <c r="A223"/>
      <c r="B223"/>
      <c r="C223"/>
      <c r="D223"/>
      <c r="E223"/>
      <c r="F223"/>
      <c r="G223"/>
      <c r="H223"/>
      <c r="I223"/>
      <c r="J223"/>
      <c r="K223"/>
      <c r="L223"/>
      <c r="M223"/>
    </row>
    <row r="224" spans="1:13" ht="14.5">
      <c r="A224"/>
      <c r="B224"/>
      <c r="C224"/>
      <c r="D224"/>
      <c r="E224"/>
      <c r="F224"/>
      <c r="G224"/>
      <c r="H224"/>
      <c r="I224"/>
      <c r="J224"/>
      <c r="K224"/>
      <c r="L224"/>
      <c r="M224"/>
    </row>
    <row r="225" spans="1:13" ht="14.5">
      <c r="A225"/>
      <c r="B225"/>
      <c r="C225"/>
      <c r="D225"/>
      <c r="E225"/>
      <c r="F225"/>
      <c r="G225"/>
      <c r="H225"/>
      <c r="I225"/>
      <c r="J225"/>
      <c r="K225"/>
      <c r="L225"/>
      <c r="M225"/>
    </row>
    <row r="226" spans="1:13" ht="14.5">
      <c r="A226"/>
      <c r="B226"/>
      <c r="C226"/>
      <c r="D226"/>
      <c r="E226"/>
      <c r="F226"/>
      <c r="G226"/>
      <c r="H226"/>
      <c r="I226"/>
      <c r="J226"/>
      <c r="K226"/>
      <c r="L226"/>
      <c r="M226"/>
    </row>
    <row r="227" spans="1:13" ht="14.5">
      <c r="A227"/>
      <c r="B227"/>
      <c r="C227"/>
      <c r="D227"/>
      <c r="E227"/>
      <c r="F227"/>
      <c r="G227"/>
      <c r="H227"/>
      <c r="I227"/>
      <c r="J227"/>
      <c r="K227"/>
      <c r="L227"/>
      <c r="M227"/>
    </row>
    <row r="228" spans="1:13" ht="14.5">
      <c r="A228"/>
      <c r="B228"/>
      <c r="C228"/>
      <c r="D228"/>
      <c r="E228"/>
      <c r="F228"/>
      <c r="G228"/>
      <c r="H228"/>
      <c r="I228"/>
      <c r="J228"/>
      <c r="K228"/>
      <c r="L228"/>
      <c r="M228"/>
    </row>
    <row r="229" spans="1:13" ht="14.5">
      <c r="A229"/>
      <c r="B229"/>
      <c r="C229"/>
      <c r="D229"/>
      <c r="E229"/>
      <c r="F229"/>
      <c r="G229"/>
      <c r="H229"/>
      <c r="I229"/>
      <c r="J229"/>
      <c r="K229"/>
      <c r="L229"/>
      <c r="M229"/>
    </row>
    <row r="230" spans="1:13" ht="14.5">
      <c r="A230"/>
      <c r="B230"/>
      <c r="C230"/>
      <c r="D230"/>
      <c r="E230"/>
      <c r="F230"/>
      <c r="G230"/>
      <c r="H230"/>
      <c r="I230"/>
      <c r="J230"/>
      <c r="K230"/>
      <c r="L230"/>
      <c r="M230"/>
    </row>
    <row r="231" spans="1:13" ht="14.5">
      <c r="A231"/>
      <c r="B231"/>
      <c r="C231"/>
      <c r="D231"/>
      <c r="E231"/>
      <c r="F231"/>
      <c r="G231"/>
      <c r="H231"/>
      <c r="I231"/>
      <c r="J231"/>
      <c r="K231"/>
      <c r="L231"/>
      <c r="M231"/>
    </row>
    <row r="232" spans="1:13" ht="14.5">
      <c r="A232"/>
      <c r="B232"/>
      <c r="C232"/>
      <c r="D232"/>
      <c r="E232"/>
      <c r="F232"/>
      <c r="G232"/>
      <c r="H232"/>
      <c r="I232"/>
      <c r="J232"/>
      <c r="K232"/>
      <c r="L232"/>
      <c r="M232"/>
    </row>
    <row r="233" spans="1:13" ht="14.5">
      <c r="A233"/>
      <c r="B233"/>
      <c r="C233"/>
      <c r="D233"/>
      <c r="E233"/>
      <c r="F233"/>
      <c r="G233"/>
      <c r="H233"/>
      <c r="I233"/>
      <c r="J233"/>
      <c r="K233"/>
      <c r="L233"/>
      <c r="M233"/>
    </row>
    <row r="234" spans="1:13" ht="14.5">
      <c r="A234"/>
      <c r="B234"/>
      <c r="C234"/>
      <c r="D234"/>
      <c r="E234"/>
      <c r="F234"/>
      <c r="G234"/>
      <c r="H234"/>
      <c r="I234"/>
      <c r="J234"/>
      <c r="K234"/>
      <c r="L234"/>
      <c r="M234"/>
    </row>
    <row r="235" spans="1:13" ht="14.5">
      <c r="A235"/>
      <c r="B235"/>
      <c r="C235"/>
      <c r="D235"/>
      <c r="E235"/>
      <c r="F235"/>
      <c r="G235"/>
      <c r="H235"/>
      <c r="I235"/>
      <c r="J235"/>
      <c r="K235"/>
      <c r="L235"/>
      <c r="M235"/>
    </row>
    <row r="236" spans="1:13" ht="14.5">
      <c r="A236"/>
      <c r="B236"/>
      <c r="C236"/>
      <c r="D236"/>
      <c r="E236"/>
      <c r="F236"/>
      <c r="G236"/>
      <c r="H236"/>
      <c r="I236"/>
      <c r="J236"/>
      <c r="K236"/>
      <c r="L236"/>
      <c r="M236"/>
    </row>
    <row r="237" spans="1:13" ht="14.5">
      <c r="A237"/>
      <c r="B237"/>
      <c r="C237"/>
      <c r="D237"/>
      <c r="E237"/>
      <c r="F237"/>
      <c r="G237"/>
      <c r="H237"/>
      <c r="I237"/>
      <c r="J237"/>
      <c r="K237"/>
      <c r="L237"/>
      <c r="M237"/>
    </row>
    <row r="238" spans="1:13" ht="14.5">
      <c r="A238"/>
      <c r="B238"/>
      <c r="C238"/>
      <c r="D238"/>
      <c r="E238"/>
      <c r="F238"/>
      <c r="G238"/>
      <c r="H238"/>
      <c r="I238"/>
      <c r="J238"/>
      <c r="K238"/>
      <c r="L238"/>
      <c r="M238"/>
    </row>
    <row r="239" spans="1:13" ht="14.5">
      <c r="A239"/>
      <c r="B239"/>
      <c r="C239"/>
      <c r="D239"/>
      <c r="E239"/>
      <c r="F239"/>
      <c r="G239"/>
      <c r="H239"/>
      <c r="I239"/>
      <c r="J239"/>
      <c r="K239"/>
      <c r="L239"/>
      <c r="M239"/>
    </row>
    <row r="240" spans="1:13" ht="14.5">
      <c r="A240"/>
      <c r="B240"/>
      <c r="C240"/>
      <c r="D240"/>
      <c r="E240"/>
      <c r="F240"/>
      <c r="G240"/>
      <c r="H240"/>
      <c r="I240"/>
      <c r="J240"/>
      <c r="K240"/>
      <c r="L240"/>
      <c r="M240"/>
    </row>
    <row r="241" spans="1:13" ht="14.5">
      <c r="A241"/>
      <c r="B241"/>
      <c r="C241"/>
      <c r="D241"/>
      <c r="E241"/>
      <c r="F241"/>
      <c r="G241"/>
      <c r="H241"/>
      <c r="I241"/>
      <c r="J241"/>
      <c r="K241"/>
      <c r="L241"/>
      <c r="M241"/>
    </row>
    <row r="242" spans="1:13" ht="14.5">
      <c r="A242"/>
      <c r="B242"/>
      <c r="C242"/>
      <c r="D242"/>
      <c r="E242"/>
      <c r="F242"/>
      <c r="G242"/>
      <c r="H242"/>
      <c r="I242"/>
      <c r="J242"/>
      <c r="K242"/>
      <c r="L242"/>
      <c r="M242"/>
    </row>
    <row r="243" spans="1:13" ht="14.5">
      <c r="A243"/>
      <c r="B243"/>
      <c r="C243"/>
      <c r="D243"/>
      <c r="E243"/>
      <c r="F243"/>
      <c r="G243"/>
      <c r="H243"/>
      <c r="I243"/>
      <c r="J243"/>
      <c r="K243"/>
      <c r="L243"/>
      <c r="M243"/>
    </row>
    <row r="244" spans="1:13" ht="14.5">
      <c r="A244"/>
      <c r="B244"/>
      <c r="C244"/>
      <c r="D244"/>
      <c r="E244"/>
      <c r="F244"/>
      <c r="G244"/>
      <c r="H244"/>
      <c r="I244"/>
      <c r="J244"/>
      <c r="K244"/>
      <c r="L244"/>
      <c r="M244"/>
    </row>
    <row r="245" spans="1:13" ht="14.5">
      <c r="A245"/>
      <c r="B245"/>
      <c r="C245"/>
      <c r="D245"/>
      <c r="E245"/>
      <c r="F245"/>
      <c r="G245"/>
      <c r="H245"/>
      <c r="I245"/>
      <c r="J245"/>
      <c r="K245"/>
      <c r="L245"/>
      <c r="M245"/>
    </row>
    <row r="246" spans="1:13" ht="14.5">
      <c r="A246"/>
      <c r="B246"/>
      <c r="C246"/>
      <c r="D246"/>
      <c r="E246"/>
      <c r="F246"/>
      <c r="G246"/>
      <c r="H246"/>
      <c r="I246"/>
      <c r="J246"/>
      <c r="K246"/>
      <c r="L246"/>
      <c r="M246"/>
    </row>
    <row r="247" spans="1:13" ht="14.5">
      <c r="A247"/>
      <c r="B247"/>
      <c r="C247"/>
      <c r="D247"/>
      <c r="E247"/>
      <c r="F247"/>
      <c r="G247"/>
      <c r="H247"/>
      <c r="I247"/>
      <c r="J247"/>
      <c r="K247"/>
      <c r="L247"/>
      <c r="M247"/>
    </row>
    <row r="248" spans="1:13" ht="14.5">
      <c r="A248"/>
      <c r="B248"/>
      <c r="C248"/>
      <c r="D248"/>
      <c r="E248"/>
      <c r="F248"/>
      <c r="G248"/>
      <c r="H248"/>
      <c r="I248"/>
      <c r="J248"/>
      <c r="K248"/>
      <c r="L248"/>
      <c r="M248"/>
    </row>
    <row r="249" spans="1:13" ht="14.5">
      <c r="A249"/>
      <c r="B249"/>
      <c r="C249"/>
      <c r="D249"/>
      <c r="E249"/>
      <c r="F249"/>
      <c r="G249"/>
      <c r="H249"/>
      <c r="I249"/>
      <c r="J249"/>
      <c r="K249"/>
      <c r="L249"/>
      <c r="M249"/>
    </row>
    <row r="250" spans="1:13" ht="14.5">
      <c r="A250"/>
      <c r="B250"/>
      <c r="C250"/>
      <c r="D250"/>
      <c r="E250"/>
      <c r="F250"/>
      <c r="G250"/>
      <c r="H250"/>
      <c r="I250"/>
      <c r="J250"/>
      <c r="K250"/>
      <c r="L250"/>
      <c r="M250"/>
    </row>
    <row r="251" spans="1:13" ht="14.5">
      <c r="A251"/>
      <c r="B251"/>
      <c r="C251"/>
      <c r="D251"/>
      <c r="E251"/>
      <c r="F251"/>
      <c r="G251"/>
      <c r="H251"/>
      <c r="I251"/>
      <c r="J251"/>
      <c r="K251"/>
      <c r="L251"/>
      <c r="M251"/>
    </row>
    <row r="252" spans="1:13" ht="14.5">
      <c r="A252"/>
      <c r="B252"/>
      <c r="C252"/>
      <c r="D252"/>
      <c r="E252"/>
      <c r="F252"/>
      <c r="G252"/>
      <c r="H252"/>
      <c r="I252"/>
      <c r="J252"/>
      <c r="K252"/>
      <c r="L252"/>
      <c r="M252"/>
    </row>
    <row r="253" spans="1:13" ht="14.5">
      <c r="A253"/>
      <c r="B253"/>
      <c r="C253"/>
      <c r="D253"/>
      <c r="E253"/>
      <c r="F253"/>
      <c r="G253"/>
      <c r="H253"/>
      <c r="I253"/>
      <c r="J253"/>
      <c r="K253"/>
      <c r="L253"/>
      <c r="M253"/>
    </row>
    <row r="254" spans="1:13" ht="14.5">
      <c r="A254"/>
      <c r="B254"/>
      <c r="C254"/>
      <c r="D254"/>
      <c r="E254"/>
      <c r="F254"/>
      <c r="G254"/>
      <c r="H254"/>
      <c r="I254"/>
      <c r="J254"/>
      <c r="K254"/>
      <c r="L254"/>
      <c r="M254"/>
    </row>
    <row r="255" spans="1:13" ht="14.5">
      <c r="A255"/>
      <c r="B255"/>
      <c r="C255"/>
      <c r="D255"/>
      <c r="E255"/>
      <c r="F255"/>
      <c r="G255"/>
      <c r="H255"/>
      <c r="I255"/>
      <c r="J255"/>
      <c r="K255"/>
      <c r="L255"/>
      <c r="M255"/>
    </row>
    <row r="256" spans="1:13" ht="14.5">
      <c r="A256"/>
      <c r="B256"/>
      <c r="C256"/>
      <c r="D256"/>
      <c r="E256"/>
      <c r="F256"/>
      <c r="G256"/>
      <c r="H256"/>
      <c r="I256"/>
      <c r="J256"/>
      <c r="K256"/>
      <c r="L256"/>
      <c r="M256"/>
    </row>
    <row r="257" spans="1:13" ht="14.5">
      <c r="A257"/>
      <c r="B257"/>
      <c r="C257"/>
      <c r="D257"/>
      <c r="E257"/>
      <c r="F257"/>
      <c r="G257"/>
      <c r="H257"/>
      <c r="I257"/>
      <c r="J257"/>
      <c r="K257"/>
      <c r="L257"/>
      <c r="M257"/>
    </row>
    <row r="258" spans="1:13" ht="14.5">
      <c r="A258"/>
      <c r="B258"/>
      <c r="C258"/>
      <c r="D258"/>
      <c r="E258"/>
      <c r="F258"/>
      <c r="G258"/>
      <c r="H258"/>
      <c r="I258"/>
      <c r="J258"/>
      <c r="K258"/>
      <c r="L258"/>
      <c r="M258"/>
    </row>
    <row r="259" spans="1:13" ht="14.5">
      <c r="A259"/>
      <c r="B259"/>
      <c r="C259"/>
      <c r="D259"/>
      <c r="E259"/>
      <c r="F259"/>
      <c r="G259"/>
      <c r="H259"/>
      <c r="I259"/>
      <c r="J259"/>
      <c r="K259"/>
      <c r="L259"/>
      <c r="M259"/>
    </row>
  </sheetData>
  <autoFilter ref="C7:M50"/>
  <mergeCells count="1">
    <mergeCell ref="B3:M3"/>
  </mergeCells>
  <pageMargins left="0.7" right="0.7" top="0.75" bottom="0.75" header="0.3" footer="0.3"/>
  <pageSetup paperSize="9" scale="38" fitToHeight="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52B964"/>
    <pageSetUpPr fitToPage="1"/>
  </sheetPr>
  <dimension ref="A1:M259"/>
  <sheetViews>
    <sheetView showGridLines="0" zoomScale="80" zoomScaleNormal="80" workbookViewId="0">
      <pane xSplit="5" ySplit="7" topLeftCell="F8" activePane="bottomRight" state="frozen"/>
      <selection activeCell="C6" sqref="C6"/>
      <selection pane="topRight" activeCell="C6" sqref="C6"/>
      <selection pane="bottomLeft" activeCell="C6" sqref="C6"/>
      <selection pane="bottomRight" activeCell="F8" sqref="F8"/>
    </sheetView>
  </sheetViews>
  <sheetFormatPr defaultColWidth="9.08984375" defaultRowHeight="12.5"/>
  <cols>
    <col min="1" max="1" width="3.6328125" style="31" customWidth="1"/>
    <col min="2" max="2" width="12.1796875" style="31" bestFit="1" customWidth="1"/>
    <col min="3" max="3" width="10.36328125" style="31" bestFit="1" customWidth="1"/>
    <col min="4" max="4" width="11.36328125" style="31" bestFit="1" customWidth="1"/>
    <col min="5" max="5" width="11" style="31" bestFit="1" customWidth="1"/>
    <col min="6" max="13" width="20.81640625" style="31" customWidth="1"/>
    <col min="14" max="16384" width="9.08984375" style="31"/>
  </cols>
  <sheetData>
    <row r="1" spans="1:13" s="41" customFormat="1" ht="14.15" customHeight="1">
      <c r="C1" s="3"/>
      <c r="D1" s="3"/>
      <c r="E1" s="3"/>
      <c r="F1" s="3"/>
      <c r="G1" s="3"/>
      <c r="H1" s="3"/>
      <c r="I1" s="3"/>
      <c r="J1" s="3"/>
    </row>
    <row r="2" spans="1:13" s="41" customFormat="1" ht="14.15" customHeight="1">
      <c r="C2" s="3"/>
      <c r="D2" s="3"/>
      <c r="E2" s="3"/>
      <c r="F2" s="3"/>
      <c r="G2" s="3"/>
      <c r="H2" s="3"/>
      <c r="I2" s="3"/>
      <c r="J2" s="3"/>
    </row>
    <row r="3" spans="1:13" s="41" customFormat="1" ht="32.4" customHeight="1">
      <c r="B3" s="553" t="s">
        <v>1053</v>
      </c>
      <c r="C3" s="553"/>
      <c r="D3" s="553"/>
      <c r="E3" s="553"/>
      <c r="F3" s="553"/>
      <c r="G3" s="553"/>
      <c r="H3" s="553"/>
      <c r="I3" s="553"/>
      <c r="J3" s="553"/>
      <c r="K3" s="553"/>
      <c r="L3" s="553"/>
      <c r="M3" s="553"/>
    </row>
    <row r="4" spans="1:13" s="41" customFormat="1" ht="12.75" customHeight="1" thickBot="1">
      <c r="C4" s="3"/>
      <c r="D4" s="3"/>
      <c r="E4" s="3"/>
      <c r="F4" s="3"/>
      <c r="G4" s="3"/>
      <c r="H4" s="3"/>
      <c r="I4" s="3"/>
      <c r="J4" s="3"/>
    </row>
    <row r="5" spans="1:13" s="41" customFormat="1" ht="12.75" customHeight="1">
      <c r="B5" s="3"/>
      <c r="C5" s="3"/>
      <c r="D5" s="3"/>
      <c r="E5" s="3"/>
      <c r="F5" s="364" t="s">
        <v>414</v>
      </c>
      <c r="G5" s="365"/>
      <c r="H5" s="365"/>
      <c r="I5" s="366"/>
      <c r="J5" s="364" t="s">
        <v>414</v>
      </c>
      <c r="K5" s="378"/>
      <c r="L5" s="378"/>
      <c r="M5" s="379"/>
    </row>
    <row r="6" spans="1:13" s="41" customFormat="1" ht="13.5" thickBot="1">
      <c r="B6" s="3"/>
      <c r="C6" s="3"/>
      <c r="D6" s="3"/>
      <c r="E6" s="3"/>
      <c r="F6" s="367" t="s">
        <v>437</v>
      </c>
      <c r="G6" s="362"/>
      <c r="H6" s="362"/>
      <c r="I6" s="368"/>
      <c r="J6" s="380" t="s">
        <v>435</v>
      </c>
      <c r="K6" s="363"/>
      <c r="L6" s="363"/>
      <c r="M6" s="381"/>
    </row>
    <row r="7" spans="1:13" s="266" customFormat="1" ht="39">
      <c r="B7" s="387" t="s">
        <v>0</v>
      </c>
      <c r="C7" s="388" t="s">
        <v>1</v>
      </c>
      <c r="D7" s="388" t="s">
        <v>2</v>
      </c>
      <c r="E7" s="389" t="s">
        <v>3</v>
      </c>
      <c r="F7" s="369" t="s">
        <v>170</v>
      </c>
      <c r="G7" s="356" t="s">
        <v>171</v>
      </c>
      <c r="H7" s="356" t="s">
        <v>135</v>
      </c>
      <c r="I7" s="370" t="s">
        <v>136</v>
      </c>
      <c r="J7" s="369" t="s">
        <v>172</v>
      </c>
      <c r="K7" s="356" t="s">
        <v>173</v>
      </c>
      <c r="L7" s="356" t="s">
        <v>137</v>
      </c>
      <c r="M7" s="370" t="s">
        <v>138</v>
      </c>
    </row>
    <row r="8" spans="1:13" ht="14.15" customHeight="1">
      <c r="A8" s="258"/>
      <c r="B8" s="390" t="s">
        <v>378</v>
      </c>
      <c r="C8" s="357" t="s">
        <v>18</v>
      </c>
      <c r="D8" s="357" t="s">
        <v>425</v>
      </c>
      <c r="E8" s="391" t="s">
        <v>404</v>
      </c>
      <c r="F8" s="371" t="s">
        <v>481</v>
      </c>
      <c r="G8" s="359" t="s">
        <v>482</v>
      </c>
      <c r="H8" s="359" t="s">
        <v>483</v>
      </c>
      <c r="I8" s="372" t="s">
        <v>484</v>
      </c>
      <c r="J8" s="382" t="s">
        <v>756</v>
      </c>
      <c r="K8" s="360" t="s">
        <v>757</v>
      </c>
      <c r="L8" s="360" t="s">
        <v>758</v>
      </c>
      <c r="M8" s="383" t="s">
        <v>759</v>
      </c>
    </row>
    <row r="9" spans="1:13" ht="14.15" customHeight="1">
      <c r="A9" s="258"/>
      <c r="B9" s="390" t="s">
        <v>378</v>
      </c>
      <c r="C9" s="357" t="s">
        <v>18</v>
      </c>
      <c r="D9" s="357" t="s">
        <v>425</v>
      </c>
      <c r="E9" s="391" t="s">
        <v>10</v>
      </c>
      <c r="F9" s="371" t="s">
        <v>493</v>
      </c>
      <c r="G9" s="359" t="s">
        <v>494</v>
      </c>
      <c r="H9" s="359" t="s">
        <v>495</v>
      </c>
      <c r="I9" s="372" t="s">
        <v>496</v>
      </c>
      <c r="J9" s="382" t="s">
        <v>768</v>
      </c>
      <c r="K9" s="360" t="s">
        <v>769</v>
      </c>
      <c r="L9" s="360" t="s">
        <v>770</v>
      </c>
      <c r="M9" s="383" t="s">
        <v>771</v>
      </c>
    </row>
    <row r="10" spans="1:13" ht="14.15" customHeight="1">
      <c r="A10" s="258"/>
      <c r="B10" s="390" t="s">
        <v>378</v>
      </c>
      <c r="C10" s="357" t="s">
        <v>18</v>
      </c>
      <c r="D10" s="357" t="s">
        <v>425</v>
      </c>
      <c r="E10" s="391" t="s">
        <v>233</v>
      </c>
      <c r="F10" s="371" t="s">
        <v>505</v>
      </c>
      <c r="G10" s="359" t="s">
        <v>506</v>
      </c>
      <c r="H10" s="359" t="s">
        <v>507</v>
      </c>
      <c r="I10" s="372" t="s">
        <v>508</v>
      </c>
      <c r="J10" s="382" t="s">
        <v>780</v>
      </c>
      <c r="K10" s="360" t="s">
        <v>781</v>
      </c>
      <c r="L10" s="360" t="s">
        <v>782</v>
      </c>
      <c r="M10" s="383" t="s">
        <v>783</v>
      </c>
    </row>
    <row r="11" spans="1:13" s="259" customFormat="1" ht="14.15" customHeight="1">
      <c r="A11" s="258"/>
      <c r="B11" s="390" t="s">
        <v>378</v>
      </c>
      <c r="C11" s="357" t="s">
        <v>18</v>
      </c>
      <c r="D11" s="357" t="s">
        <v>425</v>
      </c>
      <c r="E11" s="391" t="s">
        <v>405</v>
      </c>
      <c r="F11" s="371" t="s">
        <v>517</v>
      </c>
      <c r="G11" s="359" t="s">
        <v>518</v>
      </c>
      <c r="H11" s="359" t="s">
        <v>519</v>
      </c>
      <c r="I11" s="372" t="s">
        <v>520</v>
      </c>
      <c r="J11" s="382" t="s">
        <v>792</v>
      </c>
      <c r="K11" s="360" t="s">
        <v>793</v>
      </c>
      <c r="L11" s="360" t="s">
        <v>794</v>
      </c>
      <c r="M11" s="383" t="s">
        <v>795</v>
      </c>
    </row>
    <row r="12" spans="1:13" s="259" customFormat="1" ht="14.15" customHeight="1">
      <c r="A12" s="258"/>
      <c r="B12" s="390" t="s">
        <v>378</v>
      </c>
      <c r="C12" s="357" t="s">
        <v>18</v>
      </c>
      <c r="D12" s="357" t="s">
        <v>399</v>
      </c>
      <c r="E12" s="391" t="s">
        <v>404</v>
      </c>
      <c r="F12" s="371" t="s">
        <v>522</v>
      </c>
      <c r="G12" s="359" t="s">
        <v>529</v>
      </c>
      <c r="H12" s="359" t="s">
        <v>530</v>
      </c>
      <c r="I12" s="372" t="s">
        <v>531</v>
      </c>
      <c r="J12" s="382" t="s">
        <v>797</v>
      </c>
      <c r="K12" s="360" t="s">
        <v>804</v>
      </c>
      <c r="L12" s="360" t="s">
        <v>805</v>
      </c>
      <c r="M12" s="383" t="s">
        <v>806</v>
      </c>
    </row>
    <row r="13" spans="1:13" s="259" customFormat="1" ht="14.15" customHeight="1">
      <c r="A13" s="258"/>
      <c r="B13" s="390" t="s">
        <v>378</v>
      </c>
      <c r="C13" s="357" t="s">
        <v>18</v>
      </c>
      <c r="D13" s="357" t="s">
        <v>399</v>
      </c>
      <c r="E13" s="391" t="s">
        <v>10</v>
      </c>
      <c r="F13" s="371" t="s">
        <v>540</v>
      </c>
      <c r="G13" s="359" t="s">
        <v>541</v>
      </c>
      <c r="H13" s="359" t="s">
        <v>542</v>
      </c>
      <c r="I13" s="372" t="s">
        <v>543</v>
      </c>
      <c r="J13" s="382" t="s">
        <v>761</v>
      </c>
      <c r="K13" s="360" t="s">
        <v>815</v>
      </c>
      <c r="L13" s="360" t="s">
        <v>816</v>
      </c>
      <c r="M13" s="383" t="s">
        <v>817</v>
      </c>
    </row>
    <row r="14" spans="1:13" s="259" customFormat="1" ht="14.15" customHeight="1">
      <c r="A14" s="258"/>
      <c r="B14" s="390" t="s">
        <v>378</v>
      </c>
      <c r="C14" s="357" t="s">
        <v>18</v>
      </c>
      <c r="D14" s="357" t="s">
        <v>399</v>
      </c>
      <c r="E14" s="391" t="s">
        <v>233</v>
      </c>
      <c r="F14" s="371" t="s">
        <v>552</v>
      </c>
      <c r="G14" s="359" t="s">
        <v>553</v>
      </c>
      <c r="H14" s="359" t="s">
        <v>554</v>
      </c>
      <c r="I14" s="372" t="s">
        <v>555</v>
      </c>
      <c r="J14" s="382" t="s">
        <v>826</v>
      </c>
      <c r="K14" s="360" t="s">
        <v>827</v>
      </c>
      <c r="L14" s="360" t="s">
        <v>828</v>
      </c>
      <c r="M14" s="383" t="s">
        <v>829</v>
      </c>
    </row>
    <row r="15" spans="1:13" ht="14.15" customHeight="1">
      <c r="A15" s="258"/>
      <c r="B15" s="390" t="s">
        <v>378</v>
      </c>
      <c r="C15" s="357" t="s">
        <v>18</v>
      </c>
      <c r="D15" s="357" t="s">
        <v>399</v>
      </c>
      <c r="E15" s="391" t="s">
        <v>405</v>
      </c>
      <c r="F15" s="371" t="s">
        <v>563</v>
      </c>
      <c r="G15" s="359" t="s">
        <v>564</v>
      </c>
      <c r="H15" s="359" t="s">
        <v>565</v>
      </c>
      <c r="I15" s="372" t="s">
        <v>566</v>
      </c>
      <c r="J15" s="382" t="s">
        <v>837</v>
      </c>
      <c r="K15" s="360" t="s">
        <v>838</v>
      </c>
      <c r="L15" s="360" t="s">
        <v>839</v>
      </c>
      <c r="M15" s="383" t="s">
        <v>840</v>
      </c>
    </row>
    <row r="16" spans="1:13" ht="14.15" customHeight="1">
      <c r="A16" s="258"/>
      <c r="B16" s="390" t="s">
        <v>378</v>
      </c>
      <c r="C16" s="357" t="s">
        <v>18</v>
      </c>
      <c r="D16" s="357" t="s">
        <v>401</v>
      </c>
      <c r="E16" s="391" t="s">
        <v>404</v>
      </c>
      <c r="F16" s="373" t="s">
        <v>575</v>
      </c>
      <c r="G16" s="361" t="s">
        <v>576</v>
      </c>
      <c r="H16" s="361" t="s">
        <v>577</v>
      </c>
      <c r="I16" s="374" t="s">
        <v>578</v>
      </c>
      <c r="J16" s="382" t="s">
        <v>848</v>
      </c>
      <c r="K16" s="360" t="s">
        <v>849</v>
      </c>
      <c r="L16" s="360" t="s">
        <v>850</v>
      </c>
      <c r="M16" s="383" t="s">
        <v>851</v>
      </c>
    </row>
    <row r="17" spans="1:13" ht="14.15" customHeight="1">
      <c r="A17" s="258"/>
      <c r="B17" s="390" t="s">
        <v>378</v>
      </c>
      <c r="C17" s="357" t="s">
        <v>18</v>
      </c>
      <c r="D17" s="357" t="s">
        <v>401</v>
      </c>
      <c r="E17" s="391" t="s">
        <v>10</v>
      </c>
      <c r="F17" s="373" t="s">
        <v>587</v>
      </c>
      <c r="G17" s="361" t="s">
        <v>588</v>
      </c>
      <c r="H17" s="361" t="s">
        <v>589</v>
      </c>
      <c r="I17" s="374" t="s">
        <v>590</v>
      </c>
      <c r="J17" s="382" t="s">
        <v>859</v>
      </c>
      <c r="K17" s="360" t="s">
        <v>860</v>
      </c>
      <c r="L17" s="360" t="s">
        <v>861</v>
      </c>
      <c r="M17" s="383" t="s">
        <v>862</v>
      </c>
    </row>
    <row r="18" spans="1:13" ht="14.15" customHeight="1">
      <c r="A18" s="258"/>
      <c r="B18" s="390" t="s">
        <v>378</v>
      </c>
      <c r="C18" s="357" t="s">
        <v>18</v>
      </c>
      <c r="D18" s="357" t="s">
        <v>401</v>
      </c>
      <c r="E18" s="391" t="s">
        <v>233</v>
      </c>
      <c r="F18" s="373" t="s">
        <v>597</v>
      </c>
      <c r="G18" s="361" t="s">
        <v>598</v>
      </c>
      <c r="H18" s="361" t="s">
        <v>599</v>
      </c>
      <c r="I18" s="374" t="s">
        <v>566</v>
      </c>
      <c r="J18" s="382" t="s">
        <v>869</v>
      </c>
      <c r="K18" s="360" t="s">
        <v>870</v>
      </c>
      <c r="L18" s="360" t="s">
        <v>871</v>
      </c>
      <c r="M18" s="383" t="s">
        <v>840</v>
      </c>
    </row>
    <row r="19" spans="1:13" s="259" customFormat="1" ht="14.15" customHeight="1">
      <c r="A19" s="258"/>
      <c r="B19" s="390" t="s">
        <v>378</v>
      </c>
      <c r="C19" s="357" t="s">
        <v>18</v>
      </c>
      <c r="D19" s="357" t="s">
        <v>401</v>
      </c>
      <c r="E19" s="391" t="s">
        <v>405</v>
      </c>
      <c r="F19" s="373" t="s">
        <v>608</v>
      </c>
      <c r="G19" s="361" t="s">
        <v>609</v>
      </c>
      <c r="H19" s="361" t="s">
        <v>610</v>
      </c>
      <c r="I19" s="374" t="s">
        <v>611</v>
      </c>
      <c r="J19" s="382" t="s">
        <v>880</v>
      </c>
      <c r="K19" s="360" t="s">
        <v>881</v>
      </c>
      <c r="L19" s="360" t="s">
        <v>882</v>
      </c>
      <c r="M19" s="383" t="s">
        <v>883</v>
      </c>
    </row>
    <row r="20" spans="1:13" s="259" customFormat="1" ht="14.15" customHeight="1">
      <c r="A20" s="258"/>
      <c r="B20" s="390" t="s">
        <v>378</v>
      </c>
      <c r="C20" s="357" t="s">
        <v>18</v>
      </c>
      <c r="D20" s="357" t="s">
        <v>398</v>
      </c>
      <c r="E20" s="391" t="s">
        <v>404</v>
      </c>
      <c r="F20" s="371" t="s">
        <v>616</v>
      </c>
      <c r="G20" s="359" t="s">
        <v>617</v>
      </c>
      <c r="H20" s="359" t="s">
        <v>618</v>
      </c>
      <c r="I20" s="372" t="s">
        <v>619</v>
      </c>
      <c r="J20" s="382" t="s">
        <v>888</v>
      </c>
      <c r="K20" s="360" t="s">
        <v>889</v>
      </c>
      <c r="L20" s="360" t="s">
        <v>890</v>
      </c>
      <c r="M20" s="383" t="s">
        <v>891</v>
      </c>
    </row>
    <row r="21" spans="1:13" s="259" customFormat="1" ht="14.15" customHeight="1">
      <c r="A21" s="258"/>
      <c r="B21" s="390" t="s">
        <v>378</v>
      </c>
      <c r="C21" s="357" t="s">
        <v>18</v>
      </c>
      <c r="D21" s="357" t="s">
        <v>398</v>
      </c>
      <c r="E21" s="391" t="s">
        <v>10</v>
      </c>
      <c r="F21" s="371" t="s">
        <v>622</v>
      </c>
      <c r="G21" s="359" t="s">
        <v>623</v>
      </c>
      <c r="H21" s="359" t="s">
        <v>542</v>
      </c>
      <c r="I21" s="372" t="s">
        <v>543</v>
      </c>
      <c r="J21" s="382" t="s">
        <v>894</v>
      </c>
      <c r="K21" s="360" t="s">
        <v>895</v>
      </c>
      <c r="L21" s="360" t="s">
        <v>816</v>
      </c>
      <c r="M21" s="383" t="s">
        <v>817</v>
      </c>
    </row>
    <row r="22" spans="1:13" s="259" customFormat="1" ht="14.15" customHeight="1">
      <c r="A22" s="258"/>
      <c r="B22" s="390" t="s">
        <v>378</v>
      </c>
      <c r="C22" s="357" t="s">
        <v>18</v>
      </c>
      <c r="D22" s="357" t="s">
        <v>398</v>
      </c>
      <c r="E22" s="391" t="s">
        <v>233</v>
      </c>
      <c r="F22" s="371" t="s">
        <v>552</v>
      </c>
      <c r="G22" s="359" t="s">
        <v>553</v>
      </c>
      <c r="H22" s="359" t="s">
        <v>554</v>
      </c>
      <c r="I22" s="372" t="s">
        <v>555</v>
      </c>
      <c r="J22" s="382" t="s">
        <v>826</v>
      </c>
      <c r="K22" s="360" t="s">
        <v>827</v>
      </c>
      <c r="L22" s="360" t="s">
        <v>828</v>
      </c>
      <c r="M22" s="383" t="s">
        <v>829</v>
      </c>
    </row>
    <row r="23" spans="1:13" ht="14.15" customHeight="1">
      <c r="A23" s="258"/>
      <c r="B23" s="390" t="s">
        <v>378</v>
      </c>
      <c r="C23" s="357" t="s">
        <v>18</v>
      </c>
      <c r="D23" s="357" t="s">
        <v>398</v>
      </c>
      <c r="E23" s="391" t="s">
        <v>405</v>
      </c>
      <c r="F23" s="371" t="s">
        <v>563</v>
      </c>
      <c r="G23" s="359" t="s">
        <v>564</v>
      </c>
      <c r="H23" s="359" t="s">
        <v>565</v>
      </c>
      <c r="I23" s="372" t="s">
        <v>566</v>
      </c>
      <c r="J23" s="382" t="s">
        <v>837</v>
      </c>
      <c r="K23" s="360" t="s">
        <v>838</v>
      </c>
      <c r="L23" s="360" t="s">
        <v>839</v>
      </c>
      <c r="M23" s="383" t="s">
        <v>840</v>
      </c>
    </row>
    <row r="24" spans="1:13" ht="14.15" customHeight="1">
      <c r="A24" s="258"/>
      <c r="B24" s="390" t="s">
        <v>378</v>
      </c>
      <c r="C24" s="357" t="s">
        <v>18</v>
      </c>
      <c r="D24" s="357" t="s">
        <v>397</v>
      </c>
      <c r="E24" s="391" t="s">
        <v>404</v>
      </c>
      <c r="F24" s="371" t="s">
        <v>616</v>
      </c>
      <c r="G24" s="359" t="s">
        <v>617</v>
      </c>
      <c r="H24" s="359" t="s">
        <v>618</v>
      </c>
      <c r="I24" s="372" t="s">
        <v>619</v>
      </c>
      <c r="J24" s="382" t="s">
        <v>888</v>
      </c>
      <c r="K24" s="360" t="s">
        <v>889</v>
      </c>
      <c r="L24" s="360" t="s">
        <v>890</v>
      </c>
      <c r="M24" s="383" t="s">
        <v>891</v>
      </c>
    </row>
    <row r="25" spans="1:13" ht="14.15" customHeight="1">
      <c r="A25" s="258"/>
      <c r="B25" s="390" t="s">
        <v>378</v>
      </c>
      <c r="C25" s="357" t="s">
        <v>18</v>
      </c>
      <c r="D25" s="357" t="s">
        <v>397</v>
      </c>
      <c r="E25" s="391" t="s">
        <v>10</v>
      </c>
      <c r="F25" s="371" t="s">
        <v>630</v>
      </c>
      <c r="G25" s="359" t="s">
        <v>541</v>
      </c>
      <c r="H25" s="359" t="s">
        <v>542</v>
      </c>
      <c r="I25" s="372" t="s">
        <v>543</v>
      </c>
      <c r="J25" s="382" t="s">
        <v>902</v>
      </c>
      <c r="K25" s="360" t="s">
        <v>815</v>
      </c>
      <c r="L25" s="360" t="s">
        <v>816</v>
      </c>
      <c r="M25" s="383" t="s">
        <v>817</v>
      </c>
    </row>
    <row r="26" spans="1:13" ht="14.15" customHeight="1">
      <c r="A26" s="258"/>
      <c r="B26" s="390" t="s">
        <v>378</v>
      </c>
      <c r="C26" s="357" t="s">
        <v>18</v>
      </c>
      <c r="D26" s="357" t="s">
        <v>397</v>
      </c>
      <c r="E26" s="391" t="s">
        <v>233</v>
      </c>
      <c r="F26" s="371" t="s">
        <v>639</v>
      </c>
      <c r="G26" s="359" t="s">
        <v>640</v>
      </c>
      <c r="H26" s="359" t="s">
        <v>641</v>
      </c>
      <c r="I26" s="372" t="s">
        <v>642</v>
      </c>
      <c r="J26" s="382" t="s">
        <v>911</v>
      </c>
      <c r="K26" s="360" t="s">
        <v>912</v>
      </c>
      <c r="L26" s="360" t="s">
        <v>913</v>
      </c>
      <c r="M26" s="383" t="s">
        <v>914</v>
      </c>
    </row>
    <row r="27" spans="1:13" ht="14.15" customHeight="1">
      <c r="A27" s="258"/>
      <c r="B27" s="390" t="s">
        <v>378</v>
      </c>
      <c r="C27" s="357" t="s">
        <v>18</v>
      </c>
      <c r="D27" s="357" t="s">
        <v>397</v>
      </c>
      <c r="E27" s="391" t="s">
        <v>405</v>
      </c>
      <c r="F27" s="371" t="s">
        <v>650</v>
      </c>
      <c r="G27" s="359" t="s">
        <v>651</v>
      </c>
      <c r="H27" s="359" t="s">
        <v>565</v>
      </c>
      <c r="I27" s="372" t="s">
        <v>652</v>
      </c>
      <c r="J27" s="382" t="s">
        <v>922</v>
      </c>
      <c r="K27" s="360" t="s">
        <v>923</v>
      </c>
      <c r="L27" s="360" t="s">
        <v>839</v>
      </c>
      <c r="M27" s="383" t="s">
        <v>924</v>
      </c>
    </row>
    <row r="28" spans="1:13" ht="14.15" customHeight="1">
      <c r="A28" s="258"/>
      <c r="B28" s="390" t="s">
        <v>378</v>
      </c>
      <c r="C28" s="357" t="s">
        <v>19</v>
      </c>
      <c r="D28" s="357" t="s">
        <v>377</v>
      </c>
      <c r="E28" s="391" t="s">
        <v>404</v>
      </c>
      <c r="F28" s="371" t="s">
        <v>1060</v>
      </c>
      <c r="G28" s="359" t="s">
        <v>661</v>
      </c>
      <c r="H28" s="359" t="s">
        <v>662</v>
      </c>
      <c r="I28" s="372" t="s">
        <v>663</v>
      </c>
      <c r="J28" s="382" t="s">
        <v>932</v>
      </c>
      <c r="K28" s="360" t="s">
        <v>933</v>
      </c>
      <c r="L28" s="360" t="s">
        <v>934</v>
      </c>
      <c r="M28" s="383" t="s">
        <v>935</v>
      </c>
    </row>
    <row r="29" spans="1:13" ht="14.15" customHeight="1">
      <c r="A29" s="258"/>
      <c r="B29" s="390" t="s">
        <v>378</v>
      </c>
      <c r="C29" s="357" t="s">
        <v>19</v>
      </c>
      <c r="D29" s="357" t="s">
        <v>377</v>
      </c>
      <c r="E29" s="391" t="s">
        <v>10</v>
      </c>
      <c r="F29" s="371" t="s">
        <v>672</v>
      </c>
      <c r="G29" s="359" t="s">
        <v>673</v>
      </c>
      <c r="H29" s="359" t="s">
        <v>674</v>
      </c>
      <c r="I29" s="372" t="s">
        <v>675</v>
      </c>
      <c r="J29" s="382" t="s">
        <v>944</v>
      </c>
      <c r="K29" s="360" t="s">
        <v>945</v>
      </c>
      <c r="L29" s="360" t="s">
        <v>946</v>
      </c>
      <c r="M29" s="383" t="s">
        <v>947</v>
      </c>
    </row>
    <row r="30" spans="1:13" ht="14.15" customHeight="1">
      <c r="A30" s="258"/>
      <c r="B30" s="390" t="s">
        <v>378</v>
      </c>
      <c r="C30" s="357" t="s">
        <v>19</v>
      </c>
      <c r="D30" s="357" t="s">
        <v>377</v>
      </c>
      <c r="E30" s="391" t="s">
        <v>233</v>
      </c>
      <c r="F30" s="371" t="s">
        <v>684</v>
      </c>
      <c r="G30" s="359" t="s">
        <v>685</v>
      </c>
      <c r="H30" s="359" t="s">
        <v>686</v>
      </c>
      <c r="I30" s="372" t="s">
        <v>687</v>
      </c>
      <c r="J30" s="382" t="s">
        <v>956</v>
      </c>
      <c r="K30" s="360" t="s">
        <v>957</v>
      </c>
      <c r="L30" s="360" t="s">
        <v>958</v>
      </c>
      <c r="M30" s="383" t="s">
        <v>959</v>
      </c>
    </row>
    <row r="31" spans="1:13" s="259" customFormat="1" ht="14.15" customHeight="1">
      <c r="A31" s="258"/>
      <c r="B31" s="390" t="s">
        <v>378</v>
      </c>
      <c r="C31" s="357" t="s">
        <v>19</v>
      </c>
      <c r="D31" s="357" t="s">
        <v>377</v>
      </c>
      <c r="E31" s="391" t="s">
        <v>405</v>
      </c>
      <c r="F31" s="371" t="s">
        <v>696</v>
      </c>
      <c r="G31" s="359" t="s">
        <v>697</v>
      </c>
      <c r="H31" s="359" t="s">
        <v>698</v>
      </c>
      <c r="I31" s="372" t="s">
        <v>699</v>
      </c>
      <c r="J31" s="382" t="s">
        <v>968</v>
      </c>
      <c r="K31" s="360" t="s">
        <v>969</v>
      </c>
      <c r="L31" s="360" t="s">
        <v>970</v>
      </c>
      <c r="M31" s="383" t="s">
        <v>971</v>
      </c>
    </row>
    <row r="32" spans="1:13" s="259" customFormat="1" ht="14.15" customHeight="1">
      <c r="A32" s="258"/>
      <c r="B32" s="392" t="s">
        <v>364</v>
      </c>
      <c r="C32" s="358" t="s">
        <v>393</v>
      </c>
      <c r="D32" s="357" t="s">
        <v>400</v>
      </c>
      <c r="E32" s="393" t="s">
        <v>404</v>
      </c>
      <c r="F32" s="373" t="s">
        <v>708</v>
      </c>
      <c r="G32" s="361" t="s">
        <v>709</v>
      </c>
      <c r="H32" s="361" t="s">
        <v>710</v>
      </c>
      <c r="I32" s="374" t="s">
        <v>711</v>
      </c>
      <c r="J32" s="382" t="s">
        <v>980</v>
      </c>
      <c r="K32" s="360" t="s">
        <v>981</v>
      </c>
      <c r="L32" s="360" t="s">
        <v>982</v>
      </c>
      <c r="M32" s="383" t="s">
        <v>983</v>
      </c>
    </row>
    <row r="33" spans="1:13" s="259" customFormat="1" ht="14.15" customHeight="1">
      <c r="A33" s="258"/>
      <c r="B33" s="392" t="s">
        <v>364</v>
      </c>
      <c r="C33" s="358" t="s">
        <v>393</v>
      </c>
      <c r="D33" s="357" t="s">
        <v>400</v>
      </c>
      <c r="E33" s="393" t="s">
        <v>10</v>
      </c>
      <c r="F33" s="373" t="s">
        <v>720</v>
      </c>
      <c r="G33" s="361" t="s">
        <v>721</v>
      </c>
      <c r="H33" s="361" t="s">
        <v>722</v>
      </c>
      <c r="I33" s="374" t="s">
        <v>723</v>
      </c>
      <c r="J33" s="382" t="s">
        <v>992</v>
      </c>
      <c r="K33" s="360" t="s">
        <v>993</v>
      </c>
      <c r="L33" s="360" t="s">
        <v>994</v>
      </c>
      <c r="M33" s="383" t="s">
        <v>995</v>
      </c>
    </row>
    <row r="34" spans="1:13" s="259" customFormat="1" ht="14.15" customHeight="1">
      <c r="A34" s="258"/>
      <c r="B34" s="392" t="s">
        <v>364</v>
      </c>
      <c r="C34" s="358" t="s">
        <v>393</v>
      </c>
      <c r="D34" s="357" t="s">
        <v>400</v>
      </c>
      <c r="E34" s="393" t="s">
        <v>233</v>
      </c>
      <c r="F34" s="373" t="s">
        <v>732</v>
      </c>
      <c r="G34" s="361" t="s">
        <v>733</v>
      </c>
      <c r="H34" s="361" t="s">
        <v>734</v>
      </c>
      <c r="I34" s="374" t="s">
        <v>735</v>
      </c>
      <c r="J34" s="382" t="s">
        <v>1004</v>
      </c>
      <c r="K34" s="360" t="s">
        <v>1005</v>
      </c>
      <c r="L34" s="360" t="s">
        <v>1006</v>
      </c>
      <c r="M34" s="383" t="s">
        <v>1007</v>
      </c>
    </row>
    <row r="35" spans="1:13" ht="14.15" customHeight="1" thickBot="1">
      <c r="A35" s="258"/>
      <c r="B35" s="394" t="s">
        <v>364</v>
      </c>
      <c r="C35" s="395" t="s">
        <v>393</v>
      </c>
      <c r="D35" s="396" t="s">
        <v>400</v>
      </c>
      <c r="E35" s="397" t="s">
        <v>405</v>
      </c>
      <c r="F35" s="375" t="s">
        <v>744</v>
      </c>
      <c r="G35" s="376" t="s">
        <v>745</v>
      </c>
      <c r="H35" s="376" t="s">
        <v>746</v>
      </c>
      <c r="I35" s="377" t="s">
        <v>747</v>
      </c>
      <c r="J35" s="384" t="s">
        <v>1015</v>
      </c>
      <c r="K35" s="385" t="s">
        <v>1016</v>
      </c>
      <c r="L35" s="385" t="s">
        <v>1017</v>
      </c>
      <c r="M35" s="386" t="s">
        <v>1018</v>
      </c>
    </row>
    <row r="36" spans="1:13" ht="14.5">
      <c r="A36"/>
      <c r="B36"/>
      <c r="C36"/>
      <c r="D36"/>
      <c r="E36"/>
      <c r="F36"/>
      <c r="G36"/>
      <c r="H36"/>
      <c r="I36"/>
      <c r="J36"/>
      <c r="K36"/>
      <c r="L36"/>
      <c r="M36"/>
    </row>
    <row r="37" spans="1:13" ht="14.5">
      <c r="A37"/>
      <c r="B37"/>
      <c r="C37"/>
      <c r="D37"/>
      <c r="E37"/>
      <c r="F37"/>
      <c r="G37"/>
      <c r="H37"/>
      <c r="I37"/>
      <c r="J37"/>
      <c r="K37"/>
      <c r="L37"/>
      <c r="M37"/>
    </row>
    <row r="38" spans="1:13" ht="14.5">
      <c r="A38"/>
      <c r="B38"/>
      <c r="C38"/>
      <c r="D38"/>
      <c r="E38"/>
      <c r="F38"/>
      <c r="G38"/>
      <c r="H38"/>
      <c r="I38"/>
      <c r="J38"/>
      <c r="K38"/>
      <c r="L38"/>
      <c r="M38"/>
    </row>
    <row r="39" spans="1:13" s="259" customFormat="1" ht="14.5">
      <c r="A39"/>
      <c r="B39"/>
      <c r="C39"/>
      <c r="D39"/>
      <c r="E39"/>
      <c r="F39"/>
      <c r="G39"/>
      <c r="H39"/>
      <c r="I39"/>
      <c r="J39"/>
      <c r="K39"/>
      <c r="L39"/>
      <c r="M39"/>
    </row>
    <row r="40" spans="1:13" s="259" customFormat="1" ht="14.5">
      <c r="A40"/>
      <c r="B40"/>
      <c r="C40"/>
      <c r="D40"/>
      <c r="E40"/>
      <c r="F40"/>
      <c r="G40"/>
      <c r="H40"/>
      <c r="I40"/>
      <c r="J40"/>
      <c r="K40"/>
      <c r="L40"/>
      <c r="M40"/>
    </row>
    <row r="41" spans="1:13" s="259" customFormat="1" ht="14.5">
      <c r="A41"/>
      <c r="B41"/>
      <c r="C41"/>
      <c r="D41"/>
      <c r="E41"/>
      <c r="F41"/>
      <c r="G41"/>
      <c r="H41"/>
      <c r="I41"/>
      <c r="J41"/>
      <c r="K41"/>
      <c r="L41"/>
      <c r="M41"/>
    </row>
    <row r="42" spans="1:13" s="259" customFormat="1" ht="14.5">
      <c r="A42"/>
      <c r="B42"/>
      <c r="C42"/>
      <c r="D42"/>
      <c r="E42"/>
      <c r="F42"/>
      <c r="G42"/>
      <c r="H42"/>
      <c r="I42"/>
      <c r="J42"/>
      <c r="K42"/>
      <c r="L42"/>
      <c r="M42"/>
    </row>
    <row r="43" spans="1:13" ht="14.5">
      <c r="A43"/>
      <c r="B43"/>
      <c r="C43"/>
      <c r="D43"/>
      <c r="E43"/>
      <c r="F43"/>
      <c r="G43"/>
      <c r="H43"/>
      <c r="I43"/>
      <c r="J43"/>
      <c r="K43"/>
      <c r="L43"/>
      <c r="M43"/>
    </row>
    <row r="44" spans="1:13" ht="14.5">
      <c r="A44"/>
      <c r="B44"/>
      <c r="C44"/>
      <c r="D44"/>
      <c r="E44"/>
      <c r="F44"/>
      <c r="G44"/>
      <c r="H44"/>
      <c r="I44"/>
      <c r="J44"/>
      <c r="K44"/>
      <c r="L44"/>
      <c r="M44"/>
    </row>
    <row r="45" spans="1:13" ht="14.5">
      <c r="A45"/>
      <c r="B45"/>
      <c r="C45"/>
      <c r="D45"/>
      <c r="E45"/>
      <c r="F45"/>
      <c r="G45"/>
      <c r="H45"/>
      <c r="I45"/>
      <c r="J45"/>
      <c r="K45"/>
      <c r="L45"/>
      <c r="M45"/>
    </row>
    <row r="46" spans="1:13" ht="14.5">
      <c r="A46"/>
      <c r="B46"/>
      <c r="C46"/>
      <c r="D46"/>
      <c r="E46"/>
      <c r="F46"/>
      <c r="G46"/>
      <c r="H46"/>
      <c r="I46"/>
      <c r="J46"/>
      <c r="K46"/>
      <c r="L46"/>
      <c r="M46"/>
    </row>
    <row r="47" spans="1:13" s="259" customFormat="1" ht="14.5">
      <c r="A47"/>
      <c r="B47"/>
      <c r="C47"/>
      <c r="D47"/>
      <c r="E47"/>
      <c r="F47"/>
      <c r="G47"/>
      <c r="H47"/>
      <c r="I47"/>
      <c r="J47"/>
      <c r="K47"/>
      <c r="L47"/>
      <c r="M47"/>
    </row>
    <row r="48" spans="1:13" s="259" customFormat="1" ht="14.5">
      <c r="A48"/>
      <c r="B48"/>
      <c r="C48"/>
      <c r="D48"/>
      <c r="E48"/>
      <c r="F48"/>
      <c r="G48"/>
      <c r="H48"/>
      <c r="I48"/>
      <c r="J48"/>
      <c r="K48"/>
      <c r="L48"/>
      <c r="M48"/>
    </row>
    <row r="49" spans="1:13" s="259" customFormat="1" ht="14.5">
      <c r="A49"/>
      <c r="B49"/>
      <c r="C49"/>
      <c r="D49"/>
      <c r="E49"/>
      <c r="F49"/>
      <c r="G49"/>
      <c r="H49"/>
      <c r="I49"/>
      <c r="J49"/>
      <c r="K49"/>
      <c r="L49"/>
      <c r="M49"/>
    </row>
    <row r="50" spans="1:13" s="259" customFormat="1" ht="14.5">
      <c r="A50"/>
      <c r="B50"/>
      <c r="C50"/>
      <c r="D50"/>
      <c r="E50"/>
      <c r="F50"/>
      <c r="G50"/>
      <c r="H50"/>
      <c r="I50"/>
      <c r="J50"/>
      <c r="K50"/>
      <c r="L50"/>
      <c r="M50"/>
    </row>
    <row r="51" spans="1:13" ht="14.5">
      <c r="A51"/>
      <c r="B51"/>
      <c r="C51"/>
      <c r="D51"/>
      <c r="E51"/>
      <c r="F51"/>
      <c r="G51"/>
      <c r="H51"/>
      <c r="I51"/>
      <c r="J51"/>
      <c r="K51"/>
      <c r="L51"/>
      <c r="M51"/>
    </row>
    <row r="52" spans="1:13" ht="14.5">
      <c r="A52"/>
      <c r="B52"/>
      <c r="C52"/>
      <c r="D52"/>
      <c r="E52"/>
      <c r="F52"/>
      <c r="G52"/>
      <c r="H52"/>
      <c r="I52"/>
      <c r="J52"/>
      <c r="K52"/>
      <c r="L52"/>
      <c r="M52"/>
    </row>
    <row r="53" spans="1:13" ht="14.5">
      <c r="A53"/>
      <c r="B53"/>
      <c r="C53"/>
      <c r="D53"/>
      <c r="E53"/>
      <c r="F53"/>
      <c r="G53"/>
      <c r="H53"/>
      <c r="I53"/>
      <c r="J53"/>
      <c r="K53"/>
      <c r="L53"/>
      <c r="M53"/>
    </row>
    <row r="54" spans="1:13" ht="14.5">
      <c r="A54"/>
      <c r="B54"/>
      <c r="C54"/>
      <c r="D54"/>
      <c r="E54"/>
      <c r="F54"/>
      <c r="G54"/>
      <c r="H54"/>
      <c r="I54"/>
      <c r="J54"/>
      <c r="K54"/>
      <c r="L54"/>
      <c r="M54"/>
    </row>
    <row r="55" spans="1:13" ht="14.5">
      <c r="A55"/>
      <c r="B55"/>
      <c r="C55"/>
      <c r="D55"/>
      <c r="E55"/>
      <c r="F55"/>
      <c r="G55"/>
      <c r="H55"/>
      <c r="I55"/>
      <c r="J55"/>
      <c r="K55"/>
      <c r="L55"/>
      <c r="M55"/>
    </row>
    <row r="56" spans="1:13" ht="14.5">
      <c r="A56"/>
      <c r="B56"/>
      <c r="C56"/>
      <c r="D56"/>
      <c r="E56"/>
      <c r="F56"/>
      <c r="G56"/>
      <c r="H56"/>
      <c r="I56"/>
      <c r="J56"/>
      <c r="K56"/>
      <c r="L56"/>
      <c r="M56"/>
    </row>
    <row r="57" spans="1:13" ht="14.5">
      <c r="A57"/>
      <c r="B57"/>
      <c r="C57"/>
      <c r="D57"/>
      <c r="E57"/>
      <c r="F57"/>
      <c r="G57"/>
      <c r="H57"/>
      <c r="I57"/>
      <c r="J57"/>
      <c r="K57"/>
      <c r="L57"/>
      <c r="M57"/>
    </row>
    <row r="58" spans="1:13" ht="14.5">
      <c r="A58"/>
      <c r="B58"/>
      <c r="C58"/>
      <c r="D58"/>
      <c r="E58"/>
      <c r="F58"/>
      <c r="G58"/>
      <c r="H58"/>
      <c r="I58"/>
      <c r="J58"/>
      <c r="K58"/>
      <c r="L58"/>
      <c r="M58"/>
    </row>
    <row r="59" spans="1:13" ht="14.5">
      <c r="A59"/>
      <c r="B59"/>
      <c r="C59"/>
      <c r="D59"/>
      <c r="E59"/>
      <c r="F59"/>
      <c r="G59"/>
      <c r="H59"/>
      <c r="I59"/>
      <c r="J59"/>
      <c r="K59"/>
      <c r="L59"/>
      <c r="M59"/>
    </row>
    <row r="60" spans="1:13" ht="14.5">
      <c r="A60"/>
      <c r="B60"/>
      <c r="C60"/>
      <c r="D60"/>
      <c r="E60"/>
      <c r="F60"/>
      <c r="G60"/>
      <c r="H60"/>
      <c r="I60"/>
      <c r="J60"/>
      <c r="K60"/>
      <c r="L60"/>
      <c r="M60"/>
    </row>
    <row r="61" spans="1:13" ht="14.5">
      <c r="A61"/>
      <c r="B61"/>
      <c r="C61"/>
      <c r="D61"/>
      <c r="E61"/>
      <c r="F61"/>
      <c r="G61"/>
      <c r="H61"/>
      <c r="I61"/>
      <c r="J61"/>
      <c r="K61"/>
      <c r="L61"/>
      <c r="M61"/>
    </row>
    <row r="62" spans="1:13" ht="14.5">
      <c r="A62"/>
      <c r="B62"/>
      <c r="C62"/>
      <c r="D62"/>
      <c r="E62"/>
      <c r="F62"/>
      <c r="G62"/>
      <c r="H62"/>
      <c r="I62"/>
      <c r="J62"/>
      <c r="K62"/>
      <c r="L62"/>
      <c r="M62"/>
    </row>
    <row r="63" spans="1:13" ht="14.5">
      <c r="A63"/>
      <c r="B63"/>
      <c r="C63"/>
      <c r="D63"/>
      <c r="E63"/>
      <c r="F63"/>
      <c r="G63"/>
      <c r="H63"/>
      <c r="I63"/>
      <c r="J63"/>
      <c r="K63"/>
      <c r="L63"/>
      <c r="M63"/>
    </row>
    <row r="64" spans="1:13" ht="14.5">
      <c r="A64"/>
      <c r="B64"/>
      <c r="C64"/>
      <c r="D64"/>
      <c r="E64"/>
      <c r="F64"/>
      <c r="G64"/>
      <c r="H64"/>
      <c r="I64"/>
      <c r="J64"/>
      <c r="K64"/>
      <c r="L64"/>
      <c r="M64"/>
    </row>
    <row r="65" spans="1:13" ht="14.5">
      <c r="A65"/>
      <c r="B65"/>
      <c r="C65"/>
      <c r="D65"/>
      <c r="E65"/>
      <c r="F65"/>
      <c r="G65"/>
      <c r="H65"/>
      <c r="I65"/>
      <c r="J65"/>
      <c r="K65"/>
      <c r="L65"/>
      <c r="M65"/>
    </row>
    <row r="66" spans="1:13" ht="14.5">
      <c r="A66"/>
      <c r="B66"/>
      <c r="C66"/>
      <c r="D66"/>
      <c r="E66"/>
      <c r="F66"/>
      <c r="G66"/>
      <c r="H66"/>
      <c r="I66"/>
      <c r="J66"/>
      <c r="K66"/>
      <c r="L66"/>
      <c r="M66"/>
    </row>
    <row r="67" spans="1:13" ht="14.5">
      <c r="A67"/>
      <c r="B67"/>
      <c r="C67"/>
      <c r="D67"/>
      <c r="E67"/>
      <c r="F67"/>
      <c r="G67"/>
      <c r="H67"/>
      <c r="I67"/>
      <c r="J67"/>
      <c r="K67"/>
      <c r="L67"/>
      <c r="M67"/>
    </row>
    <row r="68" spans="1:13" ht="14.5">
      <c r="A68"/>
      <c r="B68"/>
      <c r="C68"/>
      <c r="D68"/>
      <c r="E68"/>
      <c r="F68"/>
      <c r="G68"/>
      <c r="H68"/>
      <c r="I68"/>
      <c r="J68"/>
      <c r="K68"/>
      <c r="L68"/>
      <c r="M68"/>
    </row>
    <row r="69" spans="1:13" ht="14.5">
      <c r="A69"/>
      <c r="B69"/>
      <c r="C69"/>
      <c r="D69"/>
      <c r="E69"/>
      <c r="F69"/>
      <c r="G69"/>
      <c r="H69"/>
      <c r="I69"/>
      <c r="J69"/>
      <c r="K69"/>
      <c r="L69"/>
      <c r="M69"/>
    </row>
    <row r="70" spans="1:13" ht="14.5">
      <c r="A70"/>
      <c r="B70"/>
      <c r="C70"/>
      <c r="D70"/>
      <c r="E70"/>
      <c r="F70"/>
      <c r="G70"/>
      <c r="H70"/>
      <c r="I70"/>
      <c r="J70"/>
      <c r="K70"/>
      <c r="L70"/>
      <c r="M70"/>
    </row>
    <row r="71" spans="1:13" ht="14.5">
      <c r="A71"/>
      <c r="B71"/>
      <c r="C71"/>
      <c r="D71"/>
      <c r="E71"/>
      <c r="F71"/>
      <c r="G71"/>
      <c r="H71"/>
      <c r="I71"/>
      <c r="J71"/>
      <c r="K71"/>
      <c r="L71"/>
      <c r="M71"/>
    </row>
    <row r="72" spans="1:13" ht="14.5">
      <c r="A72"/>
      <c r="B72"/>
      <c r="C72"/>
      <c r="D72"/>
      <c r="E72"/>
      <c r="F72"/>
      <c r="G72"/>
      <c r="H72"/>
      <c r="I72"/>
      <c r="J72"/>
      <c r="K72"/>
      <c r="L72"/>
      <c r="M72"/>
    </row>
    <row r="73" spans="1:13" ht="14.5">
      <c r="A73"/>
      <c r="B73"/>
      <c r="C73"/>
      <c r="D73"/>
      <c r="E73"/>
      <c r="F73"/>
      <c r="G73"/>
      <c r="H73"/>
      <c r="I73"/>
      <c r="J73"/>
      <c r="K73"/>
      <c r="L73"/>
      <c r="M73"/>
    </row>
    <row r="74" spans="1:13" ht="14.5">
      <c r="A74"/>
      <c r="B74"/>
      <c r="C74"/>
      <c r="D74"/>
      <c r="E74"/>
      <c r="F74"/>
      <c r="G74"/>
      <c r="H74"/>
      <c r="I74"/>
      <c r="J74"/>
      <c r="K74"/>
      <c r="L74"/>
      <c r="M74"/>
    </row>
    <row r="75" spans="1:13" ht="14.5">
      <c r="A75"/>
      <c r="B75"/>
      <c r="C75"/>
      <c r="D75"/>
      <c r="E75"/>
      <c r="F75"/>
      <c r="G75"/>
      <c r="H75"/>
      <c r="I75"/>
      <c r="J75"/>
      <c r="K75"/>
      <c r="L75"/>
      <c r="M75"/>
    </row>
    <row r="76" spans="1:13" ht="14.5">
      <c r="A76"/>
      <c r="B76"/>
      <c r="C76"/>
      <c r="D76"/>
      <c r="E76"/>
      <c r="F76"/>
      <c r="G76"/>
      <c r="H76"/>
      <c r="I76"/>
      <c r="J76"/>
      <c r="K76"/>
      <c r="L76"/>
      <c r="M76"/>
    </row>
    <row r="77" spans="1:13" ht="14.5">
      <c r="A77"/>
      <c r="B77"/>
      <c r="C77"/>
      <c r="D77"/>
      <c r="E77"/>
      <c r="F77"/>
      <c r="G77"/>
      <c r="H77"/>
      <c r="I77"/>
      <c r="J77"/>
      <c r="K77"/>
      <c r="L77"/>
      <c r="M77"/>
    </row>
    <row r="78" spans="1:13" ht="14.5">
      <c r="A78"/>
      <c r="B78"/>
      <c r="C78"/>
      <c r="D78"/>
      <c r="E78"/>
      <c r="F78"/>
      <c r="G78"/>
      <c r="H78"/>
      <c r="I78"/>
      <c r="J78"/>
      <c r="K78"/>
      <c r="L78"/>
      <c r="M78"/>
    </row>
    <row r="79" spans="1:13" ht="14.5">
      <c r="A79"/>
      <c r="B79"/>
      <c r="C79"/>
      <c r="D79"/>
      <c r="E79"/>
      <c r="F79"/>
      <c r="G79"/>
      <c r="H79"/>
      <c r="I79"/>
      <c r="J79"/>
      <c r="K79"/>
      <c r="L79"/>
      <c r="M79"/>
    </row>
    <row r="80" spans="1:13" ht="14.5">
      <c r="A80"/>
      <c r="B80"/>
      <c r="C80"/>
      <c r="D80"/>
      <c r="E80"/>
      <c r="F80"/>
      <c r="G80"/>
      <c r="H80"/>
      <c r="I80"/>
      <c r="J80"/>
      <c r="K80"/>
      <c r="L80"/>
      <c r="M80"/>
    </row>
    <row r="81" spans="1:13" ht="14.5">
      <c r="A81"/>
      <c r="B81"/>
      <c r="C81"/>
      <c r="D81"/>
      <c r="E81"/>
      <c r="F81"/>
      <c r="G81"/>
      <c r="H81"/>
      <c r="I81"/>
      <c r="J81"/>
      <c r="K81"/>
      <c r="L81"/>
      <c r="M81"/>
    </row>
    <row r="82" spans="1:13" ht="14.5">
      <c r="A82"/>
      <c r="B82"/>
      <c r="C82"/>
      <c r="D82"/>
      <c r="E82"/>
      <c r="F82"/>
      <c r="G82"/>
      <c r="H82"/>
      <c r="I82"/>
      <c r="J82"/>
      <c r="K82"/>
      <c r="L82"/>
      <c r="M82"/>
    </row>
    <row r="83" spans="1:13" ht="14.5">
      <c r="A83"/>
      <c r="B83"/>
      <c r="C83"/>
      <c r="D83"/>
      <c r="E83"/>
      <c r="F83"/>
      <c r="G83"/>
      <c r="H83"/>
      <c r="I83"/>
      <c r="J83"/>
      <c r="K83"/>
      <c r="L83"/>
      <c r="M83"/>
    </row>
    <row r="84" spans="1:13" ht="14.5">
      <c r="A84"/>
      <c r="B84"/>
      <c r="C84"/>
      <c r="D84"/>
      <c r="E84"/>
      <c r="F84"/>
      <c r="G84"/>
      <c r="H84"/>
      <c r="I84"/>
      <c r="J84"/>
      <c r="K84"/>
      <c r="L84"/>
      <c r="M84"/>
    </row>
    <row r="85" spans="1:13" ht="14.5">
      <c r="A85"/>
      <c r="B85"/>
      <c r="C85"/>
      <c r="D85"/>
      <c r="E85"/>
      <c r="F85"/>
      <c r="G85"/>
      <c r="H85"/>
      <c r="I85"/>
      <c r="J85"/>
      <c r="K85"/>
      <c r="L85"/>
      <c r="M85"/>
    </row>
    <row r="86" spans="1:13" ht="14.5">
      <c r="A86"/>
      <c r="B86"/>
      <c r="C86"/>
      <c r="D86"/>
      <c r="E86"/>
      <c r="F86"/>
      <c r="G86"/>
      <c r="H86"/>
      <c r="I86"/>
      <c r="J86"/>
      <c r="K86"/>
      <c r="L86"/>
      <c r="M86"/>
    </row>
    <row r="87" spans="1:13" ht="14.5">
      <c r="A87"/>
      <c r="B87"/>
      <c r="C87"/>
      <c r="D87"/>
      <c r="E87"/>
      <c r="F87"/>
      <c r="G87"/>
      <c r="H87"/>
      <c r="I87"/>
      <c r="J87"/>
      <c r="K87"/>
      <c r="L87"/>
      <c r="M87"/>
    </row>
    <row r="88" spans="1:13" ht="14.5">
      <c r="A88"/>
      <c r="B88"/>
      <c r="C88"/>
      <c r="D88"/>
      <c r="E88"/>
      <c r="F88"/>
      <c r="G88"/>
      <c r="H88"/>
      <c r="I88"/>
      <c r="J88"/>
      <c r="K88"/>
      <c r="L88"/>
      <c r="M88"/>
    </row>
    <row r="89" spans="1:13" ht="14.5">
      <c r="A89"/>
      <c r="B89"/>
      <c r="C89"/>
      <c r="D89"/>
      <c r="E89"/>
      <c r="F89"/>
      <c r="G89"/>
      <c r="H89"/>
      <c r="I89"/>
      <c r="J89"/>
      <c r="K89"/>
      <c r="L89"/>
      <c r="M89"/>
    </row>
    <row r="90" spans="1:13" ht="14.5">
      <c r="A90"/>
      <c r="B90"/>
      <c r="C90"/>
      <c r="D90"/>
      <c r="E90"/>
      <c r="F90"/>
      <c r="G90"/>
      <c r="H90"/>
      <c r="I90"/>
      <c r="J90"/>
      <c r="K90"/>
      <c r="L90"/>
      <c r="M90"/>
    </row>
    <row r="91" spans="1:13" ht="14.5">
      <c r="A91"/>
      <c r="B91"/>
      <c r="C91"/>
      <c r="D91"/>
      <c r="E91"/>
      <c r="F91"/>
      <c r="G91"/>
      <c r="H91"/>
      <c r="I91"/>
      <c r="J91"/>
      <c r="K91"/>
      <c r="L91"/>
      <c r="M91"/>
    </row>
    <row r="92" spans="1:13" ht="14.5">
      <c r="A92"/>
      <c r="B92"/>
      <c r="C92"/>
      <c r="D92"/>
      <c r="E92"/>
      <c r="F92"/>
      <c r="G92"/>
      <c r="H92"/>
      <c r="I92"/>
      <c r="J92"/>
      <c r="K92"/>
      <c r="L92"/>
      <c r="M92"/>
    </row>
    <row r="93" spans="1:13" ht="14.5">
      <c r="A93"/>
      <c r="B93"/>
      <c r="C93"/>
      <c r="D93"/>
      <c r="E93"/>
      <c r="F93"/>
      <c r="G93"/>
      <c r="H93"/>
      <c r="I93"/>
      <c r="J93"/>
      <c r="K93"/>
      <c r="L93"/>
      <c r="M93"/>
    </row>
    <row r="94" spans="1:13" ht="14.5">
      <c r="A94"/>
      <c r="B94"/>
      <c r="C94"/>
      <c r="D94"/>
      <c r="E94"/>
      <c r="F94"/>
      <c r="G94"/>
      <c r="H94"/>
      <c r="I94"/>
      <c r="J94"/>
      <c r="K94"/>
      <c r="L94"/>
      <c r="M94"/>
    </row>
    <row r="95" spans="1:13" ht="14.5">
      <c r="A95"/>
      <c r="B95"/>
      <c r="C95"/>
      <c r="D95"/>
      <c r="E95"/>
      <c r="F95"/>
      <c r="G95"/>
      <c r="H95"/>
      <c r="I95"/>
      <c r="J95"/>
      <c r="K95"/>
      <c r="L95"/>
      <c r="M95"/>
    </row>
    <row r="96" spans="1:13" ht="14.5">
      <c r="A96"/>
      <c r="B96"/>
      <c r="C96"/>
      <c r="D96"/>
      <c r="E96"/>
      <c r="F96"/>
      <c r="G96"/>
      <c r="H96"/>
      <c r="I96"/>
      <c r="J96"/>
      <c r="K96"/>
      <c r="L96"/>
      <c r="M96"/>
    </row>
    <row r="97" spans="1:13" ht="14.5">
      <c r="A97"/>
      <c r="B97"/>
      <c r="C97"/>
      <c r="D97"/>
      <c r="E97"/>
      <c r="F97"/>
      <c r="G97"/>
      <c r="H97"/>
      <c r="I97"/>
      <c r="J97"/>
      <c r="K97"/>
      <c r="L97"/>
      <c r="M97"/>
    </row>
    <row r="98" spans="1:13" ht="14.5">
      <c r="A98"/>
      <c r="B98"/>
      <c r="C98"/>
      <c r="D98"/>
      <c r="E98"/>
      <c r="F98"/>
      <c r="G98"/>
      <c r="H98"/>
      <c r="I98"/>
      <c r="J98"/>
      <c r="K98"/>
      <c r="L98"/>
      <c r="M98"/>
    </row>
    <row r="99" spans="1:13" ht="14.5">
      <c r="A99"/>
      <c r="B99"/>
      <c r="C99"/>
      <c r="D99"/>
      <c r="E99"/>
      <c r="F99"/>
      <c r="G99"/>
      <c r="H99"/>
      <c r="I99"/>
      <c r="J99"/>
      <c r="K99"/>
      <c r="L99"/>
      <c r="M99"/>
    </row>
    <row r="100" spans="1:13" ht="14.5">
      <c r="A100"/>
      <c r="B100"/>
      <c r="C100"/>
      <c r="D100"/>
      <c r="E100"/>
      <c r="F100"/>
      <c r="G100"/>
      <c r="H100"/>
      <c r="I100"/>
      <c r="J100"/>
      <c r="K100"/>
      <c r="L100"/>
      <c r="M100"/>
    </row>
    <row r="101" spans="1:13" ht="14.5">
      <c r="A101"/>
      <c r="B101"/>
      <c r="C101"/>
      <c r="D101"/>
      <c r="E101"/>
      <c r="F101"/>
      <c r="G101"/>
      <c r="H101"/>
      <c r="I101"/>
      <c r="J101"/>
      <c r="K101"/>
      <c r="L101"/>
      <c r="M101"/>
    </row>
    <row r="102" spans="1:13" ht="14.5">
      <c r="A102"/>
      <c r="B102"/>
      <c r="C102"/>
      <c r="D102"/>
      <c r="E102"/>
      <c r="F102"/>
      <c r="G102"/>
      <c r="H102"/>
      <c r="I102"/>
      <c r="J102"/>
      <c r="K102"/>
      <c r="L102"/>
      <c r="M102"/>
    </row>
    <row r="103" spans="1:13" ht="14.5">
      <c r="A103"/>
      <c r="B103"/>
      <c r="C103"/>
      <c r="D103"/>
      <c r="E103"/>
      <c r="F103"/>
      <c r="G103"/>
      <c r="H103"/>
      <c r="I103"/>
      <c r="J103"/>
      <c r="K103"/>
      <c r="L103"/>
      <c r="M103"/>
    </row>
    <row r="104" spans="1:13" ht="14.5">
      <c r="A104"/>
      <c r="B104"/>
      <c r="C104"/>
      <c r="D104"/>
      <c r="E104"/>
      <c r="F104"/>
      <c r="G104"/>
      <c r="H104"/>
      <c r="I104"/>
      <c r="J104"/>
      <c r="K104"/>
      <c r="L104"/>
      <c r="M104"/>
    </row>
    <row r="105" spans="1:13" ht="14.5">
      <c r="A105"/>
      <c r="B105"/>
      <c r="C105"/>
      <c r="D105"/>
      <c r="E105"/>
      <c r="F105"/>
      <c r="G105"/>
      <c r="H105"/>
      <c r="I105"/>
      <c r="J105"/>
      <c r="K105"/>
      <c r="L105"/>
      <c r="M105"/>
    </row>
    <row r="106" spans="1:13" ht="14.5">
      <c r="A106"/>
      <c r="B106"/>
      <c r="C106"/>
      <c r="D106"/>
      <c r="E106"/>
      <c r="F106"/>
      <c r="G106"/>
      <c r="H106"/>
      <c r="I106"/>
      <c r="J106"/>
      <c r="K106"/>
      <c r="L106"/>
      <c r="M106"/>
    </row>
    <row r="107" spans="1:13" ht="14.5">
      <c r="A107"/>
      <c r="B107"/>
      <c r="C107"/>
      <c r="D107"/>
      <c r="E107"/>
      <c r="F107"/>
      <c r="G107"/>
      <c r="H107"/>
      <c r="I107"/>
      <c r="J107"/>
      <c r="K107"/>
      <c r="L107"/>
      <c r="M107"/>
    </row>
    <row r="108" spans="1:13" ht="14.5">
      <c r="A108"/>
      <c r="B108"/>
      <c r="C108"/>
      <c r="D108"/>
      <c r="E108"/>
      <c r="F108"/>
      <c r="G108"/>
      <c r="H108"/>
      <c r="I108"/>
      <c r="J108"/>
      <c r="K108"/>
      <c r="L108"/>
      <c r="M108"/>
    </row>
    <row r="109" spans="1:13" ht="14.5">
      <c r="A109"/>
      <c r="B109"/>
      <c r="C109"/>
      <c r="D109"/>
      <c r="E109"/>
      <c r="F109"/>
      <c r="G109"/>
      <c r="H109"/>
      <c r="I109"/>
      <c r="J109"/>
      <c r="K109"/>
      <c r="L109"/>
      <c r="M109"/>
    </row>
    <row r="110" spans="1:13" ht="14.5">
      <c r="A110"/>
      <c r="B110"/>
      <c r="C110"/>
      <c r="D110"/>
      <c r="E110"/>
      <c r="F110"/>
      <c r="G110"/>
      <c r="H110"/>
      <c r="I110"/>
      <c r="J110"/>
      <c r="K110"/>
      <c r="L110"/>
      <c r="M110"/>
    </row>
    <row r="111" spans="1:13" ht="14.5">
      <c r="A111"/>
      <c r="B111"/>
      <c r="C111"/>
      <c r="D111"/>
      <c r="E111"/>
      <c r="F111"/>
      <c r="G111"/>
      <c r="H111"/>
      <c r="I111"/>
      <c r="J111"/>
      <c r="K111"/>
      <c r="L111"/>
      <c r="M111"/>
    </row>
    <row r="112" spans="1:13" ht="14.5">
      <c r="A112"/>
      <c r="B112"/>
      <c r="C112"/>
      <c r="D112"/>
      <c r="E112"/>
      <c r="F112"/>
      <c r="G112"/>
      <c r="H112"/>
      <c r="I112"/>
      <c r="J112"/>
      <c r="K112"/>
      <c r="L112"/>
      <c r="M112"/>
    </row>
    <row r="113" spans="1:13" ht="14.5">
      <c r="A113"/>
      <c r="B113"/>
      <c r="C113"/>
      <c r="D113"/>
      <c r="E113"/>
      <c r="F113"/>
      <c r="G113"/>
      <c r="H113"/>
      <c r="I113"/>
      <c r="J113"/>
      <c r="K113"/>
      <c r="L113"/>
      <c r="M113"/>
    </row>
    <row r="114" spans="1:13" ht="14.5">
      <c r="A114"/>
      <c r="B114"/>
      <c r="C114"/>
      <c r="D114"/>
      <c r="E114"/>
      <c r="F114"/>
      <c r="G114"/>
      <c r="H114"/>
      <c r="I114"/>
      <c r="J114"/>
      <c r="K114"/>
      <c r="L114"/>
      <c r="M114"/>
    </row>
    <row r="115" spans="1:13" ht="14.5">
      <c r="A115"/>
      <c r="B115"/>
      <c r="C115"/>
      <c r="D115"/>
      <c r="E115"/>
      <c r="F115"/>
      <c r="G115"/>
      <c r="H115"/>
      <c r="I115"/>
      <c r="J115"/>
      <c r="K115"/>
      <c r="L115"/>
      <c r="M115"/>
    </row>
    <row r="116" spans="1:13" ht="14.5">
      <c r="A116"/>
      <c r="B116"/>
      <c r="C116"/>
      <c r="D116"/>
      <c r="E116"/>
      <c r="F116"/>
      <c r="G116"/>
      <c r="H116"/>
      <c r="I116"/>
      <c r="J116"/>
      <c r="K116"/>
      <c r="L116"/>
      <c r="M116"/>
    </row>
    <row r="117" spans="1:13" ht="14.5">
      <c r="A117"/>
      <c r="B117"/>
      <c r="C117"/>
      <c r="D117"/>
      <c r="E117"/>
      <c r="F117"/>
      <c r="G117"/>
      <c r="H117"/>
      <c r="I117"/>
      <c r="J117"/>
      <c r="K117"/>
      <c r="L117"/>
      <c r="M117"/>
    </row>
    <row r="118" spans="1:13" ht="14.5">
      <c r="A118"/>
      <c r="B118"/>
      <c r="C118"/>
      <c r="D118"/>
      <c r="E118"/>
      <c r="F118"/>
      <c r="G118"/>
      <c r="H118"/>
      <c r="I118"/>
      <c r="J118"/>
      <c r="K118"/>
      <c r="L118"/>
      <c r="M118"/>
    </row>
    <row r="119" spans="1:13" ht="14.5">
      <c r="A119"/>
      <c r="B119"/>
      <c r="C119"/>
      <c r="D119"/>
      <c r="E119"/>
      <c r="F119"/>
      <c r="G119"/>
      <c r="H119"/>
      <c r="I119"/>
      <c r="J119"/>
      <c r="K119"/>
      <c r="L119"/>
      <c r="M119"/>
    </row>
    <row r="120" spans="1:13" ht="14.5">
      <c r="A120"/>
      <c r="B120"/>
      <c r="C120"/>
      <c r="D120"/>
      <c r="E120"/>
      <c r="F120"/>
      <c r="G120"/>
      <c r="H120"/>
      <c r="I120"/>
      <c r="J120"/>
      <c r="K120"/>
      <c r="L120"/>
      <c r="M120"/>
    </row>
    <row r="121" spans="1:13" ht="14.5">
      <c r="A121"/>
      <c r="B121"/>
      <c r="C121"/>
      <c r="D121"/>
      <c r="E121"/>
      <c r="F121"/>
      <c r="G121"/>
      <c r="H121"/>
      <c r="I121"/>
      <c r="J121"/>
      <c r="K121"/>
      <c r="L121"/>
      <c r="M121"/>
    </row>
    <row r="122" spans="1:13" ht="14.5">
      <c r="A122"/>
      <c r="B122"/>
      <c r="C122"/>
      <c r="D122"/>
      <c r="E122"/>
      <c r="F122"/>
      <c r="G122"/>
      <c r="H122"/>
      <c r="I122"/>
      <c r="J122"/>
      <c r="K122"/>
      <c r="L122"/>
      <c r="M122"/>
    </row>
    <row r="123" spans="1:13" ht="14.5">
      <c r="A123"/>
      <c r="B123"/>
      <c r="C123"/>
      <c r="D123"/>
      <c r="E123"/>
      <c r="F123"/>
      <c r="G123"/>
      <c r="H123"/>
      <c r="I123"/>
      <c r="J123"/>
      <c r="K123"/>
      <c r="L123"/>
      <c r="M123"/>
    </row>
    <row r="124" spans="1:13" ht="14.5">
      <c r="A124"/>
      <c r="B124"/>
      <c r="C124"/>
      <c r="D124"/>
      <c r="E124"/>
      <c r="F124"/>
      <c r="G124"/>
      <c r="H124"/>
      <c r="I124"/>
      <c r="J124"/>
      <c r="K124"/>
      <c r="L124"/>
      <c r="M124"/>
    </row>
    <row r="125" spans="1:13" ht="14.5">
      <c r="A125"/>
      <c r="B125"/>
      <c r="C125"/>
      <c r="D125"/>
      <c r="E125"/>
      <c r="F125"/>
      <c r="G125"/>
      <c r="H125"/>
      <c r="I125"/>
      <c r="J125"/>
      <c r="K125"/>
      <c r="L125"/>
      <c r="M125"/>
    </row>
    <row r="126" spans="1:13" ht="14.5">
      <c r="A126"/>
      <c r="B126"/>
      <c r="C126"/>
      <c r="D126"/>
      <c r="E126"/>
      <c r="F126"/>
      <c r="G126"/>
      <c r="H126"/>
      <c r="I126"/>
      <c r="J126"/>
      <c r="K126"/>
      <c r="L126"/>
      <c r="M126"/>
    </row>
    <row r="127" spans="1:13" ht="14.5">
      <c r="A127"/>
      <c r="B127"/>
      <c r="C127"/>
      <c r="D127"/>
      <c r="E127"/>
      <c r="F127"/>
      <c r="G127"/>
      <c r="H127"/>
      <c r="I127"/>
      <c r="J127"/>
      <c r="K127"/>
      <c r="L127"/>
      <c r="M127"/>
    </row>
    <row r="128" spans="1:13" ht="14.5">
      <c r="A128"/>
      <c r="B128"/>
      <c r="C128"/>
      <c r="D128"/>
      <c r="E128"/>
      <c r="F128"/>
      <c r="G128"/>
      <c r="H128"/>
      <c r="I128"/>
      <c r="J128"/>
      <c r="K128"/>
      <c r="L128"/>
      <c r="M128"/>
    </row>
    <row r="129" spans="1:13" ht="14.5">
      <c r="A129"/>
      <c r="B129"/>
      <c r="C129"/>
      <c r="D129"/>
      <c r="E129"/>
      <c r="F129"/>
      <c r="G129"/>
      <c r="H129"/>
      <c r="I129"/>
      <c r="J129"/>
      <c r="K129"/>
      <c r="L129"/>
      <c r="M129"/>
    </row>
    <row r="130" spans="1:13" ht="14.5">
      <c r="A130"/>
      <c r="B130"/>
      <c r="C130"/>
      <c r="D130"/>
      <c r="E130"/>
      <c r="F130"/>
      <c r="G130"/>
      <c r="H130"/>
      <c r="I130"/>
      <c r="J130"/>
      <c r="K130"/>
      <c r="L130"/>
      <c r="M130"/>
    </row>
    <row r="131" spans="1:13" ht="14.5">
      <c r="A131"/>
      <c r="B131"/>
      <c r="C131"/>
      <c r="D131"/>
      <c r="E131"/>
      <c r="F131"/>
      <c r="G131"/>
      <c r="H131"/>
      <c r="I131"/>
      <c r="J131"/>
      <c r="K131"/>
      <c r="L131"/>
      <c r="M131"/>
    </row>
    <row r="132" spans="1:13" ht="14.5">
      <c r="A132"/>
      <c r="B132"/>
      <c r="C132"/>
      <c r="D132"/>
      <c r="E132"/>
      <c r="F132"/>
      <c r="G132"/>
      <c r="H132"/>
      <c r="I132"/>
      <c r="J132"/>
      <c r="K132"/>
      <c r="L132"/>
      <c r="M132"/>
    </row>
    <row r="133" spans="1:13" ht="14.5">
      <c r="A133"/>
      <c r="B133"/>
      <c r="C133"/>
      <c r="D133"/>
      <c r="E133"/>
      <c r="F133"/>
      <c r="G133"/>
      <c r="H133"/>
      <c r="I133"/>
      <c r="J133"/>
      <c r="K133"/>
      <c r="L133"/>
      <c r="M133"/>
    </row>
    <row r="134" spans="1:13" ht="14.5">
      <c r="A134"/>
      <c r="B134"/>
      <c r="C134"/>
      <c r="D134"/>
      <c r="E134"/>
      <c r="F134"/>
      <c r="G134"/>
      <c r="H134"/>
      <c r="I134"/>
      <c r="J134"/>
      <c r="K134"/>
      <c r="L134"/>
      <c r="M134"/>
    </row>
    <row r="135" spans="1:13" ht="14.5">
      <c r="A135"/>
      <c r="B135"/>
      <c r="C135"/>
      <c r="D135"/>
      <c r="E135"/>
      <c r="F135"/>
      <c r="G135"/>
      <c r="H135"/>
      <c r="I135"/>
      <c r="J135"/>
      <c r="K135"/>
      <c r="L135"/>
      <c r="M135"/>
    </row>
    <row r="136" spans="1:13" ht="14.5">
      <c r="A136"/>
      <c r="B136"/>
      <c r="C136"/>
      <c r="D136"/>
      <c r="E136"/>
      <c r="F136"/>
      <c r="G136"/>
      <c r="H136"/>
      <c r="I136"/>
      <c r="J136"/>
      <c r="K136"/>
      <c r="L136"/>
      <c r="M136"/>
    </row>
    <row r="137" spans="1:13" ht="14.5">
      <c r="A137"/>
      <c r="B137"/>
      <c r="C137"/>
      <c r="D137"/>
      <c r="E137"/>
      <c r="F137"/>
      <c r="G137"/>
      <c r="H137"/>
      <c r="I137"/>
      <c r="J137"/>
      <c r="K137"/>
      <c r="L137"/>
      <c r="M137"/>
    </row>
    <row r="138" spans="1:13" ht="14.5">
      <c r="A138"/>
      <c r="B138"/>
      <c r="C138"/>
      <c r="D138"/>
      <c r="E138"/>
      <c r="F138"/>
      <c r="G138"/>
      <c r="H138"/>
      <c r="I138"/>
      <c r="J138"/>
      <c r="K138"/>
      <c r="L138"/>
      <c r="M138"/>
    </row>
    <row r="139" spans="1:13" ht="14.5">
      <c r="A139"/>
      <c r="B139"/>
      <c r="C139"/>
      <c r="D139"/>
      <c r="E139"/>
      <c r="F139"/>
      <c r="G139"/>
      <c r="H139"/>
      <c r="I139"/>
      <c r="J139"/>
      <c r="K139"/>
      <c r="L139"/>
      <c r="M139"/>
    </row>
    <row r="140" spans="1:13" ht="14.5">
      <c r="A140"/>
      <c r="B140"/>
      <c r="C140"/>
      <c r="D140"/>
      <c r="E140"/>
      <c r="F140"/>
      <c r="G140"/>
      <c r="H140"/>
      <c r="I140"/>
      <c r="J140"/>
      <c r="K140"/>
      <c r="L140"/>
      <c r="M140"/>
    </row>
    <row r="141" spans="1:13" ht="14.5">
      <c r="A141"/>
      <c r="B141"/>
      <c r="C141"/>
      <c r="D141"/>
      <c r="E141"/>
      <c r="F141"/>
      <c r="G141"/>
      <c r="H141"/>
      <c r="I141"/>
      <c r="J141"/>
      <c r="K141"/>
      <c r="L141"/>
      <c r="M141"/>
    </row>
    <row r="142" spans="1:13" ht="14.5">
      <c r="A142"/>
      <c r="B142"/>
      <c r="C142"/>
      <c r="D142"/>
      <c r="E142"/>
      <c r="F142"/>
      <c r="G142"/>
      <c r="H142"/>
      <c r="I142"/>
      <c r="J142"/>
      <c r="K142"/>
      <c r="L142"/>
      <c r="M142"/>
    </row>
    <row r="143" spans="1:13" ht="14.5">
      <c r="A143"/>
      <c r="B143"/>
      <c r="C143"/>
      <c r="D143"/>
      <c r="E143"/>
      <c r="F143"/>
      <c r="G143"/>
      <c r="H143"/>
      <c r="I143"/>
      <c r="J143"/>
      <c r="K143"/>
      <c r="L143"/>
      <c r="M143"/>
    </row>
    <row r="144" spans="1:13" ht="14.5">
      <c r="A144"/>
      <c r="B144"/>
      <c r="C144"/>
      <c r="D144"/>
      <c r="E144"/>
      <c r="F144"/>
      <c r="G144"/>
      <c r="H144"/>
      <c r="I144"/>
      <c r="J144"/>
      <c r="K144"/>
      <c r="L144"/>
      <c r="M144"/>
    </row>
    <row r="145" spans="1:13" ht="14.5">
      <c r="A145"/>
      <c r="B145"/>
      <c r="C145"/>
      <c r="D145"/>
      <c r="E145"/>
      <c r="F145"/>
      <c r="G145"/>
      <c r="H145"/>
      <c r="I145"/>
      <c r="J145"/>
      <c r="K145"/>
      <c r="L145"/>
      <c r="M145"/>
    </row>
    <row r="146" spans="1:13" ht="14.5">
      <c r="A146"/>
      <c r="B146"/>
      <c r="C146"/>
      <c r="D146"/>
      <c r="E146"/>
      <c r="F146"/>
      <c r="G146"/>
      <c r="H146"/>
      <c r="I146"/>
      <c r="J146"/>
      <c r="K146"/>
      <c r="L146"/>
      <c r="M146"/>
    </row>
    <row r="147" spans="1:13" ht="14.5">
      <c r="A147"/>
      <c r="B147"/>
      <c r="C147"/>
      <c r="D147"/>
      <c r="E147"/>
      <c r="F147"/>
      <c r="G147"/>
      <c r="H147"/>
      <c r="I147"/>
      <c r="J147"/>
      <c r="K147"/>
      <c r="L147"/>
      <c r="M147"/>
    </row>
    <row r="148" spans="1:13" ht="14.5">
      <c r="A148"/>
      <c r="B148"/>
      <c r="C148"/>
      <c r="D148"/>
      <c r="E148"/>
      <c r="F148"/>
      <c r="G148"/>
      <c r="H148"/>
      <c r="I148"/>
      <c r="J148"/>
      <c r="K148"/>
      <c r="L148"/>
      <c r="M148"/>
    </row>
    <row r="149" spans="1:13" ht="14.5">
      <c r="A149"/>
      <c r="B149"/>
      <c r="C149"/>
      <c r="D149"/>
      <c r="E149"/>
      <c r="F149"/>
      <c r="G149"/>
      <c r="H149"/>
      <c r="I149"/>
      <c r="J149"/>
      <c r="K149"/>
      <c r="L149"/>
      <c r="M149"/>
    </row>
    <row r="150" spans="1:13" ht="14.5">
      <c r="A150"/>
      <c r="B150"/>
      <c r="C150"/>
      <c r="D150"/>
      <c r="E150"/>
      <c r="F150"/>
      <c r="G150"/>
      <c r="H150"/>
      <c r="I150"/>
      <c r="J150"/>
      <c r="K150"/>
      <c r="L150"/>
      <c r="M150"/>
    </row>
    <row r="151" spans="1:13" ht="14.5">
      <c r="A151"/>
      <c r="B151"/>
      <c r="C151"/>
      <c r="D151"/>
      <c r="E151"/>
      <c r="F151"/>
      <c r="G151"/>
      <c r="H151"/>
      <c r="I151"/>
      <c r="J151"/>
      <c r="K151"/>
      <c r="L151"/>
      <c r="M151"/>
    </row>
    <row r="152" spans="1:13" ht="14.5">
      <c r="A152"/>
      <c r="B152"/>
      <c r="C152"/>
      <c r="D152"/>
      <c r="E152"/>
      <c r="F152"/>
      <c r="G152"/>
      <c r="H152"/>
      <c r="I152"/>
      <c r="J152"/>
      <c r="K152"/>
      <c r="L152"/>
      <c r="M152"/>
    </row>
    <row r="153" spans="1:13" ht="14.5">
      <c r="A153"/>
      <c r="B153"/>
      <c r="C153"/>
      <c r="D153"/>
      <c r="E153"/>
      <c r="F153"/>
      <c r="G153"/>
      <c r="H153"/>
      <c r="I153"/>
      <c r="J153"/>
      <c r="K153"/>
      <c r="L153"/>
      <c r="M153"/>
    </row>
    <row r="154" spans="1:13" ht="14.5">
      <c r="A154"/>
      <c r="B154"/>
      <c r="C154"/>
      <c r="D154"/>
      <c r="E154"/>
      <c r="F154"/>
      <c r="G154"/>
      <c r="H154"/>
      <c r="I154"/>
      <c r="J154"/>
      <c r="K154"/>
      <c r="L154"/>
      <c r="M154"/>
    </row>
    <row r="155" spans="1:13" ht="14.5">
      <c r="A155"/>
      <c r="B155"/>
      <c r="C155"/>
      <c r="D155"/>
      <c r="E155"/>
      <c r="F155"/>
      <c r="G155"/>
      <c r="H155"/>
      <c r="I155"/>
      <c r="J155"/>
      <c r="K155"/>
      <c r="L155"/>
      <c r="M155"/>
    </row>
    <row r="156" spans="1:13" ht="14.5">
      <c r="A156"/>
      <c r="B156"/>
      <c r="C156"/>
      <c r="D156"/>
      <c r="E156"/>
      <c r="F156"/>
      <c r="G156"/>
      <c r="H156"/>
      <c r="I156"/>
      <c r="J156"/>
      <c r="K156"/>
      <c r="L156"/>
      <c r="M156"/>
    </row>
    <row r="157" spans="1:13" ht="14.5">
      <c r="A157"/>
      <c r="B157"/>
      <c r="C157"/>
      <c r="D157"/>
      <c r="E157"/>
      <c r="F157"/>
      <c r="G157"/>
      <c r="H157"/>
      <c r="I157"/>
      <c r="J157"/>
      <c r="K157"/>
      <c r="L157"/>
      <c r="M157"/>
    </row>
    <row r="158" spans="1:13" ht="14.5">
      <c r="A158"/>
      <c r="B158"/>
      <c r="C158"/>
      <c r="D158"/>
      <c r="E158"/>
      <c r="F158"/>
      <c r="G158"/>
      <c r="H158"/>
      <c r="I158"/>
      <c r="J158"/>
      <c r="K158"/>
      <c r="L158"/>
      <c r="M158"/>
    </row>
    <row r="159" spans="1:13" ht="14.5">
      <c r="A159"/>
      <c r="B159"/>
      <c r="C159"/>
      <c r="D159"/>
      <c r="E159"/>
      <c r="F159"/>
      <c r="G159"/>
      <c r="H159"/>
      <c r="I159"/>
      <c r="J159"/>
      <c r="K159"/>
      <c r="L159"/>
      <c r="M159"/>
    </row>
    <row r="160" spans="1:13" ht="14.5">
      <c r="A160"/>
      <c r="B160"/>
      <c r="C160"/>
      <c r="D160"/>
      <c r="E160"/>
      <c r="F160"/>
      <c r="G160"/>
      <c r="H160"/>
      <c r="I160"/>
      <c r="J160"/>
      <c r="K160"/>
      <c r="L160"/>
      <c r="M160"/>
    </row>
    <row r="161" spans="1:13" ht="14.5">
      <c r="A161"/>
      <c r="B161"/>
      <c r="C161"/>
      <c r="D161"/>
      <c r="E161"/>
      <c r="F161"/>
      <c r="G161"/>
      <c r="H161"/>
      <c r="I161"/>
      <c r="J161"/>
      <c r="K161"/>
      <c r="L161"/>
      <c r="M161"/>
    </row>
    <row r="162" spans="1:13" ht="14.5">
      <c r="A162"/>
      <c r="B162"/>
      <c r="C162"/>
      <c r="D162"/>
      <c r="E162"/>
      <c r="F162"/>
      <c r="G162"/>
      <c r="H162"/>
      <c r="I162"/>
      <c r="J162"/>
      <c r="K162"/>
      <c r="L162"/>
      <c r="M162"/>
    </row>
    <row r="163" spans="1:13" ht="14.5">
      <c r="A163"/>
      <c r="B163"/>
      <c r="C163"/>
      <c r="D163"/>
      <c r="E163"/>
      <c r="F163"/>
      <c r="G163"/>
      <c r="H163"/>
      <c r="I163"/>
      <c r="J163"/>
      <c r="K163"/>
      <c r="L163"/>
      <c r="M163"/>
    </row>
    <row r="164" spans="1:13" ht="14.5">
      <c r="A164"/>
      <c r="B164"/>
      <c r="C164"/>
      <c r="D164"/>
      <c r="E164"/>
      <c r="F164"/>
      <c r="G164"/>
      <c r="H164"/>
      <c r="I164"/>
      <c r="J164"/>
      <c r="K164"/>
      <c r="L164"/>
      <c r="M164"/>
    </row>
    <row r="165" spans="1:13" ht="14.5">
      <c r="A165"/>
      <c r="B165"/>
      <c r="C165"/>
      <c r="D165"/>
      <c r="E165"/>
      <c r="F165"/>
      <c r="G165"/>
      <c r="H165"/>
      <c r="I165"/>
      <c r="J165"/>
      <c r="K165"/>
      <c r="L165"/>
      <c r="M165"/>
    </row>
    <row r="166" spans="1:13" ht="14.5">
      <c r="A166"/>
      <c r="B166"/>
      <c r="C166"/>
      <c r="D166"/>
      <c r="E166"/>
      <c r="F166"/>
      <c r="G166"/>
      <c r="H166"/>
      <c r="I166"/>
      <c r="J166"/>
      <c r="K166"/>
      <c r="L166"/>
      <c r="M166"/>
    </row>
    <row r="167" spans="1:13" ht="14.5">
      <c r="A167"/>
      <c r="B167"/>
      <c r="C167"/>
      <c r="D167"/>
      <c r="E167"/>
      <c r="F167"/>
      <c r="G167"/>
      <c r="H167"/>
      <c r="I167"/>
      <c r="J167"/>
      <c r="K167"/>
      <c r="L167"/>
      <c r="M167"/>
    </row>
    <row r="168" spans="1:13" ht="14.5">
      <c r="A168"/>
      <c r="B168"/>
      <c r="C168"/>
      <c r="D168"/>
      <c r="E168"/>
      <c r="F168"/>
      <c r="G168"/>
      <c r="H168"/>
      <c r="I168"/>
      <c r="J168"/>
      <c r="K168"/>
      <c r="L168"/>
      <c r="M168"/>
    </row>
    <row r="169" spans="1:13" ht="14.5">
      <c r="A169"/>
      <c r="B169"/>
      <c r="C169"/>
      <c r="D169"/>
      <c r="E169"/>
      <c r="F169"/>
      <c r="G169"/>
      <c r="H169"/>
      <c r="I169"/>
      <c r="J169"/>
      <c r="K169"/>
      <c r="L169"/>
      <c r="M169"/>
    </row>
    <row r="170" spans="1:13" ht="14.5">
      <c r="A170"/>
      <c r="B170"/>
      <c r="C170"/>
      <c r="D170"/>
      <c r="E170"/>
      <c r="F170"/>
      <c r="G170"/>
      <c r="H170"/>
      <c r="I170"/>
      <c r="J170"/>
      <c r="K170"/>
      <c r="L170"/>
      <c r="M170"/>
    </row>
    <row r="171" spans="1:13" ht="14.5">
      <c r="A171"/>
      <c r="B171"/>
      <c r="C171"/>
      <c r="D171"/>
      <c r="E171"/>
      <c r="F171"/>
      <c r="G171"/>
      <c r="H171"/>
      <c r="I171"/>
      <c r="J171"/>
      <c r="K171"/>
      <c r="L171"/>
      <c r="M171"/>
    </row>
    <row r="172" spans="1:13" ht="14.5">
      <c r="A172"/>
      <c r="B172"/>
      <c r="C172"/>
      <c r="D172"/>
      <c r="E172"/>
      <c r="F172"/>
      <c r="G172"/>
      <c r="H172"/>
      <c r="I172"/>
      <c r="J172"/>
      <c r="K172"/>
      <c r="L172"/>
      <c r="M172"/>
    </row>
    <row r="173" spans="1:13" ht="14.5">
      <c r="A173"/>
      <c r="B173"/>
      <c r="C173"/>
      <c r="D173"/>
      <c r="E173"/>
      <c r="F173"/>
      <c r="G173"/>
      <c r="H173"/>
      <c r="I173"/>
      <c r="J173"/>
      <c r="K173"/>
      <c r="L173"/>
      <c r="M173"/>
    </row>
    <row r="174" spans="1:13" ht="14.5">
      <c r="A174"/>
      <c r="B174"/>
      <c r="C174"/>
      <c r="D174"/>
      <c r="E174"/>
      <c r="F174"/>
      <c r="G174"/>
      <c r="H174"/>
      <c r="I174"/>
      <c r="J174"/>
      <c r="K174"/>
      <c r="L174"/>
      <c r="M174"/>
    </row>
    <row r="175" spans="1:13" ht="14.5">
      <c r="A175"/>
      <c r="B175"/>
      <c r="C175"/>
      <c r="D175"/>
      <c r="E175"/>
      <c r="F175"/>
      <c r="G175"/>
      <c r="H175"/>
      <c r="I175"/>
      <c r="J175"/>
      <c r="K175"/>
      <c r="L175"/>
      <c r="M175"/>
    </row>
    <row r="176" spans="1:13" ht="14.5">
      <c r="A176"/>
      <c r="B176"/>
      <c r="C176"/>
      <c r="D176"/>
      <c r="E176"/>
      <c r="F176"/>
      <c r="G176"/>
      <c r="H176"/>
      <c r="I176"/>
      <c r="J176"/>
      <c r="K176"/>
      <c r="L176"/>
      <c r="M176"/>
    </row>
    <row r="177" spans="1:13" ht="14.5">
      <c r="A177"/>
      <c r="B177"/>
      <c r="C177"/>
      <c r="D177"/>
      <c r="E177"/>
      <c r="F177"/>
      <c r="G177"/>
      <c r="H177"/>
      <c r="I177"/>
      <c r="J177"/>
      <c r="K177"/>
      <c r="L177"/>
      <c r="M177"/>
    </row>
    <row r="178" spans="1:13" ht="14.5">
      <c r="A178"/>
      <c r="B178"/>
      <c r="C178"/>
      <c r="D178"/>
      <c r="E178"/>
      <c r="F178"/>
      <c r="G178"/>
      <c r="H178"/>
      <c r="I178"/>
      <c r="J178"/>
      <c r="K178"/>
      <c r="L178"/>
      <c r="M178"/>
    </row>
    <row r="179" spans="1:13" ht="14.5">
      <c r="A179"/>
      <c r="B179"/>
      <c r="C179"/>
      <c r="D179"/>
      <c r="E179"/>
      <c r="F179"/>
      <c r="G179"/>
      <c r="H179"/>
      <c r="I179"/>
      <c r="J179"/>
      <c r="K179"/>
      <c r="L179"/>
      <c r="M179"/>
    </row>
    <row r="180" spans="1:13" ht="14.5">
      <c r="A180"/>
      <c r="B180"/>
      <c r="C180"/>
      <c r="D180"/>
      <c r="E180"/>
      <c r="F180"/>
      <c r="G180"/>
      <c r="H180"/>
      <c r="I180"/>
      <c r="J180"/>
      <c r="K180"/>
      <c r="L180"/>
      <c r="M180"/>
    </row>
    <row r="181" spans="1:13" ht="14.5">
      <c r="A181"/>
      <c r="B181"/>
      <c r="C181"/>
      <c r="D181"/>
      <c r="E181"/>
      <c r="F181"/>
      <c r="G181"/>
      <c r="H181"/>
      <c r="I181"/>
      <c r="J181"/>
      <c r="K181"/>
      <c r="L181"/>
      <c r="M181"/>
    </row>
    <row r="182" spans="1:13" ht="14.5">
      <c r="A182"/>
      <c r="B182"/>
      <c r="C182"/>
      <c r="D182"/>
      <c r="E182"/>
      <c r="F182"/>
      <c r="G182"/>
      <c r="H182"/>
      <c r="I182"/>
      <c r="J182"/>
      <c r="K182"/>
      <c r="L182"/>
      <c r="M182"/>
    </row>
    <row r="183" spans="1:13" ht="14.5">
      <c r="A183"/>
      <c r="B183"/>
      <c r="C183"/>
      <c r="D183"/>
      <c r="E183"/>
      <c r="F183"/>
      <c r="G183"/>
      <c r="H183"/>
      <c r="I183"/>
      <c r="J183"/>
      <c r="K183"/>
      <c r="L183"/>
      <c r="M183"/>
    </row>
    <row r="184" spans="1:13" ht="14.5">
      <c r="A184"/>
      <c r="B184"/>
      <c r="C184"/>
      <c r="D184"/>
      <c r="E184"/>
      <c r="F184"/>
      <c r="G184"/>
      <c r="H184"/>
      <c r="I184"/>
      <c r="J184"/>
      <c r="K184"/>
      <c r="L184"/>
      <c r="M184"/>
    </row>
    <row r="185" spans="1:13" ht="14.5">
      <c r="A185"/>
      <c r="B185"/>
      <c r="C185"/>
      <c r="D185"/>
      <c r="E185"/>
      <c r="F185"/>
      <c r="G185"/>
      <c r="H185"/>
      <c r="I185"/>
      <c r="J185"/>
      <c r="K185"/>
      <c r="L185"/>
      <c r="M185"/>
    </row>
    <row r="186" spans="1:13" ht="14.5">
      <c r="A186"/>
      <c r="B186"/>
      <c r="C186"/>
      <c r="D186"/>
      <c r="E186"/>
      <c r="F186"/>
      <c r="G186"/>
      <c r="H186"/>
      <c r="I186"/>
      <c r="J186"/>
      <c r="K186"/>
      <c r="L186"/>
      <c r="M186"/>
    </row>
    <row r="187" spans="1:13" ht="14.5">
      <c r="A187"/>
      <c r="B187"/>
      <c r="C187"/>
      <c r="D187"/>
      <c r="E187"/>
      <c r="F187"/>
      <c r="G187"/>
      <c r="H187"/>
      <c r="I187"/>
      <c r="J187"/>
      <c r="K187"/>
      <c r="L187"/>
      <c r="M187"/>
    </row>
    <row r="188" spans="1:13" ht="14.5">
      <c r="A188"/>
      <c r="B188"/>
      <c r="C188"/>
      <c r="D188"/>
      <c r="E188"/>
      <c r="F188"/>
      <c r="G188"/>
      <c r="H188"/>
      <c r="I188"/>
      <c r="J188"/>
      <c r="K188"/>
      <c r="L188"/>
      <c r="M188"/>
    </row>
    <row r="189" spans="1:13" ht="14.5">
      <c r="A189"/>
      <c r="B189"/>
      <c r="C189"/>
      <c r="D189"/>
      <c r="E189"/>
      <c r="F189"/>
      <c r="G189"/>
      <c r="H189"/>
      <c r="I189"/>
      <c r="J189"/>
      <c r="K189"/>
      <c r="L189"/>
      <c r="M189"/>
    </row>
    <row r="190" spans="1:13" ht="14.5">
      <c r="A190"/>
      <c r="B190"/>
      <c r="C190"/>
      <c r="D190"/>
      <c r="E190"/>
      <c r="F190"/>
      <c r="G190"/>
      <c r="H190"/>
      <c r="I190"/>
      <c r="J190"/>
      <c r="K190"/>
      <c r="L190"/>
      <c r="M190"/>
    </row>
    <row r="191" spans="1:13" ht="14.5">
      <c r="A191"/>
      <c r="B191"/>
      <c r="C191"/>
      <c r="D191"/>
      <c r="E191"/>
      <c r="F191"/>
      <c r="G191"/>
      <c r="H191"/>
      <c r="I191"/>
      <c r="J191"/>
      <c r="K191"/>
      <c r="L191"/>
      <c r="M191"/>
    </row>
    <row r="192" spans="1:13" ht="14.5">
      <c r="A192"/>
      <c r="B192"/>
      <c r="C192"/>
      <c r="D192"/>
      <c r="E192"/>
      <c r="F192"/>
      <c r="G192"/>
      <c r="H192"/>
      <c r="I192"/>
      <c r="J192"/>
      <c r="K192"/>
      <c r="L192"/>
      <c r="M192"/>
    </row>
    <row r="193" spans="1:13" ht="14.5">
      <c r="A193"/>
      <c r="B193"/>
      <c r="C193"/>
      <c r="D193"/>
      <c r="E193"/>
      <c r="F193"/>
      <c r="G193"/>
      <c r="H193"/>
      <c r="I193"/>
      <c r="J193"/>
      <c r="K193"/>
      <c r="L193"/>
      <c r="M193"/>
    </row>
    <row r="194" spans="1:13" ht="14.5">
      <c r="A194"/>
      <c r="B194"/>
      <c r="C194"/>
      <c r="D194"/>
      <c r="E194"/>
      <c r="F194"/>
      <c r="G194"/>
      <c r="H194"/>
      <c r="I194"/>
      <c r="J194"/>
      <c r="K194"/>
      <c r="L194"/>
      <c r="M194"/>
    </row>
    <row r="195" spans="1:13" ht="14.5">
      <c r="A195"/>
      <c r="B195"/>
      <c r="C195"/>
      <c r="D195"/>
      <c r="E195"/>
      <c r="F195"/>
      <c r="G195"/>
      <c r="H195"/>
      <c r="I195"/>
      <c r="J195"/>
      <c r="K195"/>
      <c r="L195"/>
      <c r="M195"/>
    </row>
    <row r="196" spans="1:13" ht="14.5">
      <c r="A196"/>
      <c r="B196"/>
      <c r="C196"/>
      <c r="D196"/>
      <c r="E196"/>
      <c r="F196"/>
      <c r="G196"/>
      <c r="H196"/>
      <c r="I196"/>
      <c r="J196"/>
      <c r="K196"/>
      <c r="L196"/>
      <c r="M196"/>
    </row>
    <row r="197" spans="1:13" ht="14.5">
      <c r="A197"/>
      <c r="B197"/>
      <c r="C197"/>
      <c r="D197"/>
      <c r="E197"/>
      <c r="F197"/>
      <c r="G197"/>
      <c r="H197"/>
      <c r="I197"/>
      <c r="J197"/>
      <c r="K197"/>
      <c r="L197"/>
      <c r="M197"/>
    </row>
    <row r="198" spans="1:13" ht="14.5">
      <c r="A198"/>
      <c r="B198"/>
      <c r="C198"/>
      <c r="D198"/>
      <c r="E198"/>
      <c r="F198"/>
      <c r="G198"/>
      <c r="H198"/>
      <c r="I198"/>
      <c r="J198"/>
      <c r="K198"/>
      <c r="L198"/>
      <c r="M198"/>
    </row>
    <row r="199" spans="1:13" ht="14.5">
      <c r="A199"/>
      <c r="B199"/>
      <c r="C199"/>
      <c r="D199"/>
      <c r="E199"/>
      <c r="F199"/>
      <c r="G199"/>
      <c r="H199"/>
      <c r="I199"/>
      <c r="J199"/>
      <c r="K199"/>
      <c r="L199"/>
      <c r="M199"/>
    </row>
    <row r="200" spans="1:13" ht="14.5">
      <c r="A200"/>
      <c r="B200"/>
      <c r="C200"/>
      <c r="D200"/>
      <c r="E200"/>
      <c r="F200"/>
      <c r="G200"/>
      <c r="H200"/>
      <c r="I200"/>
      <c r="J200"/>
      <c r="K200"/>
      <c r="L200"/>
      <c r="M200"/>
    </row>
    <row r="201" spans="1:13" ht="14.5">
      <c r="A201"/>
      <c r="B201"/>
      <c r="C201"/>
      <c r="D201"/>
      <c r="E201"/>
      <c r="F201"/>
      <c r="G201"/>
      <c r="H201"/>
      <c r="I201"/>
      <c r="J201"/>
      <c r="K201"/>
      <c r="L201"/>
      <c r="M201"/>
    </row>
    <row r="202" spans="1:13" ht="14.5">
      <c r="A202"/>
      <c r="B202"/>
      <c r="C202"/>
      <c r="D202"/>
      <c r="E202"/>
      <c r="F202"/>
      <c r="G202"/>
      <c r="H202"/>
      <c r="I202"/>
      <c r="J202"/>
      <c r="K202"/>
      <c r="L202"/>
      <c r="M202"/>
    </row>
    <row r="203" spans="1:13" ht="14.5">
      <c r="A203"/>
      <c r="B203"/>
      <c r="C203"/>
      <c r="D203"/>
      <c r="E203"/>
      <c r="F203"/>
      <c r="G203"/>
      <c r="H203"/>
      <c r="I203"/>
      <c r="J203"/>
      <c r="K203"/>
      <c r="L203"/>
      <c r="M203"/>
    </row>
    <row r="204" spans="1:13" ht="14.5">
      <c r="A204"/>
      <c r="B204"/>
      <c r="C204"/>
      <c r="D204"/>
      <c r="E204"/>
      <c r="F204"/>
      <c r="G204"/>
      <c r="H204"/>
      <c r="I204"/>
      <c r="J204"/>
      <c r="K204"/>
      <c r="L204"/>
      <c r="M204"/>
    </row>
    <row r="205" spans="1:13" ht="14.5">
      <c r="A205"/>
      <c r="B205"/>
      <c r="C205"/>
      <c r="D205"/>
      <c r="E205"/>
      <c r="F205"/>
      <c r="G205"/>
      <c r="H205"/>
      <c r="I205"/>
      <c r="J205"/>
      <c r="K205"/>
      <c r="L205"/>
      <c r="M205"/>
    </row>
    <row r="206" spans="1:13" ht="14.5">
      <c r="A206"/>
      <c r="B206"/>
      <c r="C206"/>
      <c r="D206"/>
      <c r="E206"/>
      <c r="F206"/>
      <c r="G206"/>
      <c r="H206"/>
      <c r="I206"/>
      <c r="J206"/>
      <c r="K206"/>
      <c r="L206"/>
      <c r="M206"/>
    </row>
    <row r="207" spans="1:13" ht="14.5">
      <c r="A207"/>
      <c r="B207"/>
      <c r="C207"/>
      <c r="D207"/>
      <c r="E207"/>
      <c r="F207"/>
      <c r="G207"/>
      <c r="H207"/>
      <c r="I207"/>
      <c r="J207"/>
      <c r="K207"/>
      <c r="L207"/>
      <c r="M207"/>
    </row>
    <row r="208" spans="1:13" ht="14.5">
      <c r="A208"/>
      <c r="B208"/>
      <c r="C208"/>
      <c r="D208"/>
      <c r="E208"/>
      <c r="F208"/>
      <c r="G208"/>
      <c r="H208"/>
      <c r="I208"/>
      <c r="J208"/>
      <c r="K208"/>
      <c r="L208"/>
      <c r="M208"/>
    </row>
    <row r="209" spans="1:13" ht="14.5">
      <c r="A209"/>
      <c r="B209"/>
      <c r="C209"/>
      <c r="D209"/>
      <c r="E209"/>
      <c r="F209"/>
      <c r="G209"/>
      <c r="H209"/>
      <c r="I209"/>
      <c r="J209"/>
      <c r="K209"/>
      <c r="L209"/>
      <c r="M209"/>
    </row>
    <row r="210" spans="1:13" ht="14.5">
      <c r="A210"/>
      <c r="B210"/>
      <c r="C210"/>
      <c r="D210"/>
      <c r="E210"/>
      <c r="F210"/>
      <c r="G210"/>
      <c r="H210"/>
      <c r="I210"/>
      <c r="J210"/>
      <c r="K210"/>
      <c r="L210"/>
      <c r="M210"/>
    </row>
    <row r="211" spans="1:13" ht="14.5">
      <c r="A211"/>
      <c r="B211"/>
      <c r="C211"/>
      <c r="D211"/>
      <c r="E211"/>
      <c r="F211"/>
      <c r="G211"/>
      <c r="H211"/>
      <c r="I211"/>
      <c r="J211"/>
      <c r="K211"/>
      <c r="L211"/>
      <c r="M211"/>
    </row>
    <row r="212" spans="1:13" ht="14.5">
      <c r="A212"/>
      <c r="B212"/>
      <c r="C212"/>
      <c r="D212"/>
      <c r="E212"/>
      <c r="F212"/>
      <c r="G212"/>
      <c r="H212"/>
      <c r="I212"/>
      <c r="J212"/>
      <c r="K212"/>
      <c r="L212"/>
      <c r="M212"/>
    </row>
    <row r="213" spans="1:13" ht="14.5">
      <c r="A213"/>
      <c r="B213"/>
      <c r="C213"/>
      <c r="D213"/>
      <c r="E213"/>
      <c r="F213"/>
      <c r="G213"/>
      <c r="H213"/>
      <c r="I213"/>
      <c r="J213"/>
      <c r="K213"/>
      <c r="L213"/>
      <c r="M213"/>
    </row>
    <row r="214" spans="1:13" ht="14.5">
      <c r="A214"/>
      <c r="B214"/>
      <c r="C214"/>
      <c r="D214"/>
      <c r="E214"/>
      <c r="F214"/>
      <c r="G214"/>
      <c r="H214"/>
      <c r="I214"/>
      <c r="J214"/>
      <c r="K214"/>
      <c r="L214"/>
      <c r="M214"/>
    </row>
    <row r="215" spans="1:13" ht="14.5">
      <c r="A215"/>
      <c r="B215"/>
      <c r="C215"/>
      <c r="D215"/>
      <c r="E215"/>
      <c r="F215"/>
      <c r="G215"/>
      <c r="H215"/>
      <c r="I215"/>
      <c r="J215"/>
      <c r="K215"/>
      <c r="L215"/>
      <c r="M215"/>
    </row>
    <row r="216" spans="1:13" ht="14.5">
      <c r="A216"/>
      <c r="B216"/>
      <c r="C216"/>
      <c r="D216"/>
      <c r="E216"/>
      <c r="F216"/>
      <c r="G216"/>
      <c r="H216"/>
      <c r="I216"/>
      <c r="J216"/>
      <c r="K216"/>
      <c r="L216"/>
      <c r="M216"/>
    </row>
    <row r="217" spans="1:13" ht="14.5">
      <c r="A217"/>
      <c r="B217"/>
      <c r="C217"/>
      <c r="D217"/>
      <c r="E217"/>
      <c r="F217"/>
      <c r="G217"/>
      <c r="H217"/>
      <c r="I217"/>
      <c r="J217"/>
      <c r="K217"/>
      <c r="L217"/>
      <c r="M217"/>
    </row>
    <row r="218" spans="1:13" ht="14.5">
      <c r="A218"/>
      <c r="B218"/>
      <c r="C218"/>
      <c r="D218"/>
      <c r="E218"/>
      <c r="F218"/>
      <c r="G218"/>
      <c r="H218"/>
      <c r="I218"/>
      <c r="J218"/>
      <c r="K218"/>
      <c r="L218"/>
      <c r="M218"/>
    </row>
    <row r="219" spans="1:13" ht="14.5">
      <c r="A219"/>
      <c r="B219"/>
      <c r="C219"/>
      <c r="D219"/>
      <c r="E219"/>
      <c r="F219"/>
      <c r="G219"/>
      <c r="H219"/>
      <c r="I219"/>
      <c r="J219"/>
      <c r="K219"/>
      <c r="L219"/>
      <c r="M219"/>
    </row>
    <row r="220" spans="1:13" ht="14.5">
      <c r="A220"/>
      <c r="B220"/>
      <c r="C220"/>
      <c r="D220"/>
      <c r="E220"/>
      <c r="F220"/>
      <c r="G220"/>
      <c r="H220"/>
      <c r="I220"/>
      <c r="J220"/>
      <c r="K220"/>
      <c r="L220"/>
      <c r="M220"/>
    </row>
    <row r="221" spans="1:13" ht="14.5">
      <c r="A221"/>
      <c r="B221"/>
      <c r="C221"/>
      <c r="D221"/>
      <c r="E221"/>
      <c r="F221"/>
      <c r="G221"/>
      <c r="H221"/>
      <c r="I221"/>
      <c r="J221"/>
      <c r="K221"/>
      <c r="L221"/>
      <c r="M221"/>
    </row>
    <row r="222" spans="1:13" ht="14.5">
      <c r="A222"/>
      <c r="B222"/>
      <c r="C222"/>
      <c r="D222"/>
      <c r="E222"/>
      <c r="F222"/>
      <c r="G222"/>
      <c r="H222"/>
      <c r="I222"/>
      <c r="J222"/>
      <c r="K222"/>
      <c r="L222"/>
      <c r="M222"/>
    </row>
    <row r="223" spans="1:13" ht="14.5">
      <c r="A223"/>
      <c r="B223"/>
      <c r="C223"/>
      <c r="D223"/>
      <c r="E223"/>
      <c r="F223"/>
      <c r="G223"/>
      <c r="H223"/>
      <c r="I223"/>
      <c r="J223"/>
      <c r="K223"/>
      <c r="L223"/>
      <c r="M223"/>
    </row>
    <row r="224" spans="1:13" ht="14.5">
      <c r="A224"/>
      <c r="B224"/>
      <c r="C224"/>
      <c r="D224"/>
      <c r="E224"/>
      <c r="F224"/>
      <c r="G224"/>
      <c r="H224"/>
      <c r="I224"/>
      <c r="J224"/>
      <c r="K224"/>
      <c r="L224"/>
      <c r="M224"/>
    </row>
    <row r="225" spans="1:13" ht="14.5">
      <c r="A225"/>
      <c r="B225"/>
      <c r="C225"/>
      <c r="D225"/>
      <c r="E225"/>
      <c r="F225"/>
      <c r="G225"/>
      <c r="H225"/>
      <c r="I225"/>
      <c r="J225"/>
      <c r="K225"/>
      <c r="L225"/>
      <c r="M225"/>
    </row>
    <row r="226" spans="1:13" ht="14.5">
      <c r="A226"/>
      <c r="B226"/>
      <c r="C226"/>
      <c r="D226"/>
      <c r="E226"/>
      <c r="F226"/>
      <c r="G226"/>
      <c r="H226"/>
      <c r="I226"/>
      <c r="J226"/>
      <c r="K226"/>
      <c r="L226"/>
      <c r="M226"/>
    </row>
    <row r="227" spans="1:13" ht="14.5">
      <c r="A227"/>
      <c r="B227"/>
      <c r="C227"/>
      <c r="D227"/>
      <c r="E227"/>
      <c r="F227"/>
      <c r="G227"/>
      <c r="H227"/>
      <c r="I227"/>
      <c r="J227"/>
      <c r="K227"/>
      <c r="L227"/>
      <c r="M227"/>
    </row>
    <row r="228" spans="1:13" ht="14.5">
      <c r="A228"/>
      <c r="B228"/>
      <c r="C228"/>
      <c r="D228"/>
      <c r="E228"/>
      <c r="F228"/>
      <c r="G228"/>
      <c r="H228"/>
      <c r="I228"/>
      <c r="J228"/>
      <c r="K228"/>
      <c r="L228"/>
      <c r="M228"/>
    </row>
    <row r="229" spans="1:13" ht="14.5">
      <c r="A229"/>
      <c r="B229"/>
      <c r="C229"/>
      <c r="D229"/>
      <c r="E229"/>
      <c r="F229"/>
      <c r="G229"/>
      <c r="H229"/>
      <c r="I229"/>
      <c r="J229"/>
      <c r="K229"/>
      <c r="L229"/>
      <c r="M229"/>
    </row>
    <row r="230" spans="1:13" ht="14.5">
      <c r="A230"/>
      <c r="B230"/>
      <c r="C230"/>
      <c r="D230"/>
      <c r="E230"/>
      <c r="F230"/>
      <c r="G230"/>
      <c r="H230"/>
      <c r="I230"/>
      <c r="J230"/>
      <c r="K230"/>
      <c r="L230"/>
      <c r="M230"/>
    </row>
    <row r="231" spans="1:13" ht="14.5">
      <c r="A231"/>
      <c r="B231"/>
      <c r="C231"/>
      <c r="D231"/>
      <c r="E231"/>
      <c r="F231"/>
      <c r="G231"/>
      <c r="H231"/>
      <c r="I231"/>
      <c r="J231"/>
      <c r="K231"/>
      <c r="L231"/>
      <c r="M231"/>
    </row>
    <row r="232" spans="1:13" ht="14.5">
      <c r="A232"/>
      <c r="B232"/>
      <c r="C232"/>
      <c r="D232"/>
      <c r="E232"/>
      <c r="F232"/>
      <c r="G232"/>
      <c r="H232"/>
      <c r="I232"/>
      <c r="J232"/>
      <c r="K232"/>
      <c r="L232"/>
      <c r="M232"/>
    </row>
    <row r="233" spans="1:13" ht="14.5">
      <c r="A233"/>
      <c r="B233"/>
      <c r="C233"/>
      <c r="D233"/>
      <c r="E233"/>
      <c r="F233"/>
      <c r="G233"/>
      <c r="H233"/>
      <c r="I233"/>
      <c r="J233"/>
      <c r="K233"/>
      <c r="L233"/>
      <c r="M233"/>
    </row>
    <row r="234" spans="1:13" ht="14.5">
      <c r="A234"/>
      <c r="B234"/>
      <c r="C234"/>
      <c r="D234"/>
      <c r="E234"/>
      <c r="F234"/>
      <c r="G234"/>
      <c r="H234"/>
      <c r="I234"/>
      <c r="J234"/>
      <c r="K234"/>
      <c r="L234"/>
      <c r="M234"/>
    </row>
    <row r="235" spans="1:13" ht="14.5">
      <c r="A235"/>
      <c r="B235"/>
      <c r="C235"/>
      <c r="D235"/>
      <c r="E235"/>
      <c r="F235"/>
      <c r="G235"/>
      <c r="H235"/>
      <c r="I235"/>
      <c r="J235"/>
      <c r="K235"/>
      <c r="L235"/>
      <c r="M235"/>
    </row>
    <row r="236" spans="1:13" ht="14.5">
      <c r="A236"/>
      <c r="B236"/>
      <c r="C236"/>
      <c r="D236"/>
      <c r="E236"/>
      <c r="F236"/>
      <c r="G236"/>
      <c r="H236"/>
      <c r="I236"/>
      <c r="J236"/>
      <c r="K236"/>
      <c r="L236"/>
      <c r="M236"/>
    </row>
    <row r="237" spans="1:13" ht="14.5">
      <c r="A237"/>
      <c r="B237"/>
      <c r="C237"/>
      <c r="D237"/>
      <c r="E237"/>
      <c r="F237"/>
      <c r="G237"/>
      <c r="H237"/>
      <c r="I237"/>
      <c r="J237"/>
      <c r="K237"/>
      <c r="L237"/>
      <c r="M237"/>
    </row>
    <row r="238" spans="1:13" ht="14.5">
      <c r="A238"/>
      <c r="B238"/>
      <c r="C238"/>
      <c r="D238"/>
      <c r="E238"/>
      <c r="F238"/>
      <c r="G238"/>
      <c r="H238"/>
      <c r="I238"/>
      <c r="J238"/>
      <c r="K238"/>
      <c r="L238"/>
      <c r="M238"/>
    </row>
    <row r="239" spans="1:13" ht="14.5">
      <c r="A239"/>
      <c r="B239"/>
      <c r="C239"/>
      <c r="D239"/>
      <c r="E239"/>
      <c r="F239"/>
      <c r="G239"/>
      <c r="H239"/>
      <c r="I239"/>
      <c r="J239"/>
      <c r="K239"/>
      <c r="L239"/>
      <c r="M239"/>
    </row>
    <row r="240" spans="1:13" ht="14.5">
      <c r="A240"/>
      <c r="B240"/>
      <c r="C240"/>
      <c r="D240"/>
      <c r="E240"/>
      <c r="F240"/>
      <c r="G240"/>
      <c r="H240"/>
      <c r="I240"/>
      <c r="J240"/>
      <c r="K240"/>
      <c r="L240"/>
      <c r="M240"/>
    </row>
    <row r="241" spans="1:13" ht="14.5">
      <c r="A241"/>
      <c r="B241"/>
      <c r="C241"/>
      <c r="D241"/>
      <c r="E241"/>
      <c r="F241"/>
      <c r="G241"/>
      <c r="H241"/>
      <c r="I241"/>
      <c r="J241"/>
      <c r="K241"/>
      <c r="L241"/>
      <c r="M241"/>
    </row>
    <row r="242" spans="1:13" ht="14.5">
      <c r="A242"/>
      <c r="B242"/>
      <c r="C242"/>
      <c r="D242"/>
      <c r="E242"/>
      <c r="F242"/>
      <c r="G242"/>
      <c r="H242"/>
      <c r="I242"/>
      <c r="J242"/>
      <c r="K242"/>
      <c r="L242"/>
      <c r="M242"/>
    </row>
    <row r="243" spans="1:13" ht="14.5">
      <c r="A243"/>
      <c r="B243"/>
      <c r="C243"/>
      <c r="D243"/>
      <c r="E243"/>
      <c r="F243"/>
      <c r="G243"/>
      <c r="H243"/>
      <c r="I243"/>
      <c r="J243"/>
      <c r="K243"/>
      <c r="L243"/>
      <c r="M243"/>
    </row>
    <row r="244" spans="1:13" ht="14.5">
      <c r="A244"/>
      <c r="B244"/>
      <c r="C244"/>
      <c r="D244"/>
      <c r="E244"/>
      <c r="F244"/>
      <c r="G244"/>
      <c r="H244"/>
      <c r="I244"/>
      <c r="J244"/>
      <c r="K244"/>
      <c r="L244"/>
      <c r="M244"/>
    </row>
    <row r="245" spans="1:13" ht="14.5">
      <c r="A245"/>
      <c r="B245"/>
      <c r="C245"/>
      <c r="D245"/>
      <c r="E245"/>
      <c r="F245"/>
      <c r="G245"/>
      <c r="H245"/>
      <c r="I245"/>
      <c r="J245"/>
      <c r="K245"/>
      <c r="L245"/>
      <c r="M245"/>
    </row>
    <row r="246" spans="1:13" ht="14.5">
      <c r="A246"/>
      <c r="B246"/>
      <c r="C246"/>
      <c r="D246"/>
      <c r="E246"/>
      <c r="F246"/>
      <c r="G246"/>
      <c r="H246"/>
      <c r="I246"/>
      <c r="J246"/>
      <c r="K246"/>
      <c r="L246"/>
      <c r="M246"/>
    </row>
    <row r="247" spans="1:13" ht="14.5">
      <c r="A247"/>
      <c r="B247"/>
      <c r="C247"/>
      <c r="D247"/>
      <c r="E247"/>
      <c r="F247"/>
      <c r="G247"/>
      <c r="H247"/>
      <c r="I247"/>
      <c r="J247"/>
      <c r="K247"/>
      <c r="L247"/>
      <c r="M247"/>
    </row>
    <row r="248" spans="1:13" ht="14.5">
      <c r="A248"/>
      <c r="B248"/>
      <c r="C248"/>
      <c r="D248"/>
      <c r="E248"/>
      <c r="F248"/>
      <c r="G248"/>
      <c r="H248"/>
      <c r="I248"/>
      <c r="J248"/>
      <c r="K248"/>
      <c r="L248"/>
      <c r="M248"/>
    </row>
    <row r="249" spans="1:13" ht="14.5">
      <c r="A249"/>
      <c r="B249"/>
      <c r="C249"/>
      <c r="D249"/>
      <c r="E249"/>
      <c r="F249"/>
      <c r="G249"/>
      <c r="H249"/>
      <c r="I249"/>
      <c r="J249"/>
      <c r="K249"/>
      <c r="L249"/>
      <c r="M249"/>
    </row>
    <row r="250" spans="1:13" ht="14.5">
      <c r="A250"/>
      <c r="B250"/>
      <c r="C250"/>
      <c r="D250"/>
      <c r="E250"/>
      <c r="F250"/>
      <c r="G250"/>
      <c r="H250"/>
      <c r="I250"/>
      <c r="J250"/>
      <c r="K250"/>
      <c r="L250"/>
      <c r="M250"/>
    </row>
    <row r="251" spans="1:13" ht="14.5">
      <c r="A251"/>
      <c r="B251"/>
      <c r="C251"/>
      <c r="D251"/>
      <c r="E251"/>
      <c r="F251"/>
      <c r="G251"/>
      <c r="H251"/>
      <c r="I251"/>
      <c r="J251"/>
      <c r="K251"/>
      <c r="L251"/>
      <c r="M251"/>
    </row>
    <row r="252" spans="1:13" ht="14.5">
      <c r="A252"/>
      <c r="B252"/>
      <c r="C252"/>
      <c r="D252"/>
      <c r="E252"/>
      <c r="F252"/>
      <c r="G252"/>
      <c r="H252"/>
      <c r="I252"/>
      <c r="J252"/>
      <c r="K252"/>
      <c r="L252"/>
      <c r="M252"/>
    </row>
    <row r="253" spans="1:13" ht="14.5">
      <c r="A253"/>
      <c r="B253"/>
      <c r="C253"/>
      <c r="D253"/>
      <c r="E253"/>
      <c r="F253"/>
      <c r="G253"/>
      <c r="H253"/>
      <c r="I253"/>
      <c r="J253"/>
      <c r="K253"/>
      <c r="L253"/>
      <c r="M253"/>
    </row>
    <row r="254" spans="1:13" ht="14.5">
      <c r="A254"/>
      <c r="B254"/>
      <c r="C254"/>
      <c r="D254"/>
      <c r="E254"/>
      <c r="F254"/>
      <c r="G254"/>
      <c r="H254"/>
      <c r="I254"/>
      <c r="J254"/>
      <c r="K254"/>
      <c r="L254"/>
      <c r="M254"/>
    </row>
    <row r="255" spans="1:13" ht="14.5">
      <c r="A255"/>
      <c r="B255"/>
      <c r="C255"/>
      <c r="D255"/>
      <c r="E255"/>
      <c r="F255"/>
      <c r="G255"/>
      <c r="H255"/>
      <c r="I255"/>
      <c r="J255"/>
      <c r="K255"/>
      <c r="L255"/>
      <c r="M255"/>
    </row>
    <row r="256" spans="1:13" ht="14.5">
      <c r="A256"/>
      <c r="B256"/>
      <c r="C256"/>
      <c r="D256"/>
      <c r="E256"/>
      <c r="F256"/>
      <c r="G256"/>
      <c r="H256"/>
      <c r="I256"/>
      <c r="J256"/>
      <c r="K256"/>
      <c r="L256"/>
      <c r="M256"/>
    </row>
    <row r="257" spans="1:13" ht="14.5">
      <c r="A257"/>
      <c r="B257"/>
      <c r="C257"/>
      <c r="D257"/>
      <c r="E257"/>
      <c r="F257"/>
      <c r="G257"/>
      <c r="H257"/>
      <c r="I257"/>
      <c r="J257"/>
      <c r="K257"/>
      <c r="L257"/>
      <c r="M257"/>
    </row>
    <row r="258" spans="1:13" ht="14.5">
      <c r="A258"/>
      <c r="B258"/>
      <c r="C258"/>
      <c r="D258"/>
      <c r="E258"/>
      <c r="F258"/>
      <c r="G258"/>
      <c r="H258"/>
      <c r="I258"/>
      <c r="J258"/>
      <c r="K258"/>
      <c r="L258"/>
      <c r="M258"/>
    </row>
    <row r="259" spans="1:13" ht="14.5">
      <c r="A259"/>
      <c r="B259"/>
      <c r="C259"/>
      <c r="D259"/>
      <c r="E259"/>
      <c r="F259"/>
      <c r="G259"/>
      <c r="H259"/>
      <c r="I259"/>
      <c r="J259"/>
      <c r="K259"/>
      <c r="L259"/>
      <c r="M259"/>
    </row>
  </sheetData>
  <autoFilter ref="C7:M50"/>
  <mergeCells count="1">
    <mergeCell ref="B3:M3"/>
  </mergeCells>
  <pageMargins left="0.7" right="0.7" top="0.75" bottom="0.75" header="0.3" footer="0.3"/>
  <pageSetup paperSize="9" scale="38"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1:T36"/>
  <sheetViews>
    <sheetView showGridLines="0" zoomScale="85" zoomScaleNormal="85" workbookViewId="0">
      <pane xSplit="4" ySplit="9" topLeftCell="E10" activePane="bottomRight" state="frozen"/>
      <selection activeCell="C6" sqref="C6"/>
      <selection pane="topRight" activeCell="C6" sqref="C6"/>
      <selection pane="bottomLeft" activeCell="C6" sqref="C6"/>
      <selection pane="bottomRight" activeCell="B3" sqref="B3:T6"/>
    </sheetView>
  </sheetViews>
  <sheetFormatPr defaultColWidth="9.08984375" defaultRowHeight="12.5"/>
  <cols>
    <col min="1" max="1" width="3.6328125" style="49" customWidth="1"/>
    <col min="2" max="2" width="8.453125" style="49" customWidth="1"/>
    <col min="3" max="3" width="41.08984375" style="49" customWidth="1"/>
    <col min="4" max="4" width="16.6328125" style="49" customWidth="1"/>
    <col min="5" max="18" width="9.08984375" style="49"/>
    <col min="19" max="19" width="6.90625" style="49" customWidth="1"/>
    <col min="20" max="20" width="15.81640625" style="49" customWidth="1"/>
    <col min="21" max="16384" width="9.08984375" style="49"/>
  </cols>
  <sheetData>
    <row r="1" spans="2:20" ht="14.15" customHeight="1"/>
    <row r="2" spans="2:20" ht="14.15" customHeight="1">
      <c r="B2" s="486" t="s">
        <v>334</v>
      </c>
      <c r="C2" s="486"/>
      <c r="D2" s="486"/>
      <c r="E2" s="486"/>
      <c r="F2" s="486"/>
      <c r="G2" s="486"/>
      <c r="H2" s="486"/>
      <c r="I2" s="486"/>
      <c r="J2" s="486"/>
      <c r="K2" s="486"/>
      <c r="L2" s="486"/>
      <c r="M2" s="486"/>
      <c r="N2" s="486"/>
      <c r="O2" s="486"/>
      <c r="P2" s="486"/>
      <c r="Q2" s="486"/>
      <c r="R2" s="486"/>
      <c r="S2" s="486"/>
      <c r="T2" s="486"/>
    </row>
    <row r="3" spans="2:20" ht="14.15" customHeight="1">
      <c r="B3" s="487" t="s">
        <v>471</v>
      </c>
      <c r="C3" s="488"/>
      <c r="D3" s="488"/>
      <c r="E3" s="488"/>
      <c r="F3" s="488"/>
      <c r="G3" s="488"/>
      <c r="H3" s="488"/>
      <c r="I3" s="488"/>
      <c r="J3" s="488"/>
      <c r="K3" s="488"/>
      <c r="L3" s="488"/>
      <c r="M3" s="488"/>
      <c r="N3" s="488"/>
      <c r="O3" s="488"/>
      <c r="P3" s="488"/>
      <c r="Q3" s="488"/>
      <c r="R3" s="488"/>
      <c r="S3" s="488"/>
      <c r="T3" s="489"/>
    </row>
    <row r="4" spans="2:20" ht="14.15" customHeight="1">
      <c r="B4" s="490"/>
      <c r="C4" s="491"/>
      <c r="D4" s="491"/>
      <c r="E4" s="491"/>
      <c r="F4" s="491"/>
      <c r="G4" s="491"/>
      <c r="H4" s="491"/>
      <c r="I4" s="491"/>
      <c r="J4" s="491"/>
      <c r="K4" s="491"/>
      <c r="L4" s="491"/>
      <c r="M4" s="491"/>
      <c r="N4" s="491"/>
      <c r="O4" s="491"/>
      <c r="P4" s="491"/>
      <c r="Q4" s="491"/>
      <c r="R4" s="491"/>
      <c r="S4" s="491"/>
      <c r="T4" s="492"/>
    </row>
    <row r="5" spans="2:20" ht="8.25" customHeight="1">
      <c r="B5" s="490"/>
      <c r="C5" s="491"/>
      <c r="D5" s="491"/>
      <c r="E5" s="491"/>
      <c r="F5" s="491"/>
      <c r="G5" s="491"/>
      <c r="H5" s="491"/>
      <c r="I5" s="491"/>
      <c r="J5" s="491"/>
      <c r="K5" s="491"/>
      <c r="L5" s="491"/>
      <c r="M5" s="491"/>
      <c r="N5" s="491"/>
      <c r="O5" s="491"/>
      <c r="P5" s="491"/>
      <c r="Q5" s="491"/>
      <c r="R5" s="491"/>
      <c r="S5" s="491"/>
      <c r="T5" s="492"/>
    </row>
    <row r="6" spans="2:20" ht="19.25" customHeight="1">
      <c r="B6" s="493"/>
      <c r="C6" s="494"/>
      <c r="D6" s="494"/>
      <c r="E6" s="494"/>
      <c r="F6" s="494"/>
      <c r="G6" s="494"/>
      <c r="H6" s="494"/>
      <c r="I6" s="494"/>
      <c r="J6" s="494"/>
      <c r="K6" s="494"/>
      <c r="L6" s="494"/>
      <c r="M6" s="494"/>
      <c r="N6" s="494"/>
      <c r="O6" s="494"/>
      <c r="P6" s="494"/>
      <c r="Q6" s="494"/>
      <c r="R6" s="494"/>
      <c r="S6" s="494"/>
      <c r="T6" s="495"/>
    </row>
    <row r="7" spans="2:20" ht="14.15" customHeight="1"/>
    <row r="8" spans="2:20" ht="14.15" customHeight="1">
      <c r="B8" s="51" t="s">
        <v>82</v>
      </c>
      <c r="C8" s="52"/>
      <c r="D8" s="52"/>
      <c r="F8" s="52"/>
      <c r="G8" s="52"/>
      <c r="H8" s="52"/>
      <c r="I8" s="52"/>
      <c r="J8" s="52"/>
    </row>
    <row r="9" spans="2:20" ht="14.15" customHeight="1">
      <c r="B9" s="348" t="s">
        <v>83</v>
      </c>
      <c r="C9" s="349" t="s">
        <v>84</v>
      </c>
      <c r="D9" s="349" t="s">
        <v>285</v>
      </c>
      <c r="E9" s="350" t="s">
        <v>85</v>
      </c>
      <c r="F9" s="351"/>
      <c r="G9" s="351"/>
      <c r="H9" s="351"/>
      <c r="I9" s="351"/>
      <c r="J9" s="351"/>
      <c r="K9" s="351"/>
      <c r="L9" s="351"/>
      <c r="M9" s="351"/>
      <c r="N9" s="351"/>
      <c r="O9" s="351"/>
      <c r="P9" s="351"/>
      <c r="Q9" s="351"/>
      <c r="R9" s="351"/>
      <c r="S9" s="351"/>
      <c r="T9" s="352"/>
    </row>
    <row r="10" spans="2:20" ht="14.15" customHeight="1">
      <c r="B10" s="353">
        <v>1</v>
      </c>
      <c r="C10" s="79" t="s">
        <v>335</v>
      </c>
      <c r="D10" s="76"/>
      <c r="E10" s="77" t="s">
        <v>336</v>
      </c>
      <c r="F10" s="77"/>
      <c r="G10" s="77"/>
      <c r="H10" s="77"/>
      <c r="I10" s="77"/>
      <c r="J10" s="77"/>
      <c r="K10" s="77"/>
      <c r="L10" s="77"/>
      <c r="M10" s="77"/>
      <c r="N10" s="77"/>
      <c r="O10" s="77"/>
      <c r="P10" s="77"/>
      <c r="Q10" s="77"/>
      <c r="R10" s="77"/>
      <c r="S10" s="77"/>
      <c r="T10" s="354"/>
    </row>
    <row r="11" spans="2:20" ht="14.15" customHeight="1">
      <c r="B11" s="353">
        <v>2</v>
      </c>
      <c r="C11" s="79" t="s">
        <v>267</v>
      </c>
      <c r="D11" s="76"/>
      <c r="E11" s="77" t="s">
        <v>277</v>
      </c>
      <c r="F11" s="77"/>
      <c r="G11" s="77"/>
      <c r="H11" s="77"/>
      <c r="I11" s="77"/>
      <c r="J11" s="77"/>
      <c r="K11" s="77"/>
      <c r="L11" s="77"/>
      <c r="M11" s="77"/>
      <c r="N11" s="77"/>
      <c r="O11" s="77"/>
      <c r="P11" s="77"/>
      <c r="Q11" s="77"/>
      <c r="R11" s="77"/>
      <c r="S11" s="77"/>
      <c r="T11" s="354"/>
    </row>
    <row r="12" spans="2:20" ht="14.15" customHeight="1">
      <c r="B12" s="353">
        <v>3</v>
      </c>
      <c r="C12" s="75" t="s">
        <v>456</v>
      </c>
      <c r="D12" s="76"/>
      <c r="E12" s="77" t="s">
        <v>213</v>
      </c>
      <c r="F12" s="77"/>
      <c r="G12" s="77"/>
      <c r="H12" s="77"/>
      <c r="I12" s="77"/>
      <c r="J12" s="77"/>
      <c r="K12" s="77"/>
      <c r="L12" s="77"/>
      <c r="M12" s="77"/>
      <c r="N12" s="77"/>
      <c r="O12" s="77"/>
      <c r="P12" s="77"/>
      <c r="Q12" s="77"/>
      <c r="R12" s="77"/>
      <c r="S12" s="77"/>
      <c r="T12" s="354"/>
    </row>
    <row r="13" spans="2:20" ht="14.15" customHeight="1">
      <c r="B13" s="355" t="s">
        <v>217</v>
      </c>
      <c r="C13" s="79" t="s">
        <v>281</v>
      </c>
      <c r="D13" s="76" t="s">
        <v>88</v>
      </c>
      <c r="E13" s="77" t="s">
        <v>457</v>
      </c>
      <c r="F13" s="77"/>
      <c r="G13" s="77"/>
      <c r="H13" s="77"/>
      <c r="I13" s="77"/>
      <c r="J13" s="77"/>
      <c r="K13" s="77"/>
      <c r="L13" s="77"/>
      <c r="M13" s="77"/>
      <c r="N13" s="77"/>
      <c r="O13" s="77"/>
      <c r="P13" s="77"/>
      <c r="Q13" s="77"/>
      <c r="R13" s="77"/>
      <c r="S13" s="77"/>
      <c r="T13" s="354"/>
    </row>
    <row r="14" spans="2:20" ht="14.15" customHeight="1">
      <c r="B14" s="355" t="s">
        <v>218</v>
      </c>
      <c r="C14" s="79" t="s">
        <v>229</v>
      </c>
      <c r="D14" s="76" t="s">
        <v>87</v>
      </c>
      <c r="E14" s="77" t="s">
        <v>1030</v>
      </c>
      <c r="F14" s="77"/>
      <c r="G14" s="77"/>
      <c r="H14" s="77"/>
      <c r="I14" s="77"/>
      <c r="J14" s="77"/>
      <c r="K14" s="77"/>
      <c r="L14" s="77"/>
      <c r="M14" s="77"/>
      <c r="N14" s="77"/>
      <c r="O14" s="77"/>
      <c r="P14" s="77"/>
      <c r="Q14" s="77"/>
      <c r="R14" s="77"/>
      <c r="S14" s="77"/>
      <c r="T14" s="354"/>
    </row>
    <row r="15" spans="2:20">
      <c r="B15" s="355" t="s">
        <v>219</v>
      </c>
      <c r="C15" s="79" t="s">
        <v>230</v>
      </c>
      <c r="D15" s="76" t="s">
        <v>87</v>
      </c>
      <c r="E15" s="496" t="s">
        <v>458</v>
      </c>
      <c r="F15" s="497"/>
      <c r="G15" s="497"/>
      <c r="H15" s="497"/>
      <c r="I15" s="497"/>
      <c r="J15" s="497"/>
      <c r="K15" s="497"/>
      <c r="L15" s="497"/>
      <c r="M15" s="497"/>
      <c r="N15" s="497"/>
      <c r="O15" s="497"/>
      <c r="P15" s="497"/>
      <c r="Q15" s="497"/>
      <c r="R15" s="497"/>
      <c r="S15" s="497"/>
      <c r="T15" s="498"/>
    </row>
    <row r="16" spans="2:20">
      <c r="B16" s="355" t="s">
        <v>453</v>
      </c>
      <c r="C16" s="79" t="s">
        <v>469</v>
      </c>
      <c r="D16" s="76" t="s">
        <v>87</v>
      </c>
      <c r="E16" s="496" t="s">
        <v>470</v>
      </c>
      <c r="F16" s="497"/>
      <c r="G16" s="497"/>
      <c r="H16" s="497"/>
      <c r="I16" s="497"/>
      <c r="J16" s="497"/>
      <c r="K16" s="497"/>
      <c r="L16" s="497"/>
      <c r="M16" s="497"/>
      <c r="N16" s="497"/>
      <c r="O16" s="497"/>
      <c r="P16" s="497"/>
      <c r="Q16" s="497"/>
      <c r="R16" s="497"/>
      <c r="S16" s="497"/>
      <c r="T16" s="498"/>
    </row>
    <row r="17" spans="2:20" ht="14.15" customHeight="1">
      <c r="B17" s="353">
        <v>4</v>
      </c>
      <c r="C17" s="78" t="s">
        <v>212</v>
      </c>
      <c r="D17" s="76"/>
      <c r="E17" s="77"/>
      <c r="F17" s="77"/>
      <c r="G17" s="77"/>
      <c r="H17" s="77"/>
      <c r="I17" s="77"/>
      <c r="J17" s="77"/>
      <c r="K17" s="77"/>
      <c r="L17" s="77"/>
      <c r="M17" s="77"/>
      <c r="N17" s="77"/>
      <c r="O17" s="77"/>
      <c r="P17" s="77"/>
      <c r="Q17" s="77"/>
      <c r="R17" s="77"/>
      <c r="S17" s="77"/>
      <c r="T17" s="354"/>
    </row>
    <row r="18" spans="2:20" ht="14.15" customHeight="1">
      <c r="B18" s="355" t="s">
        <v>220</v>
      </c>
      <c r="C18" s="79" t="s">
        <v>280</v>
      </c>
      <c r="D18" s="76" t="s">
        <v>86</v>
      </c>
      <c r="E18" s="77" t="s">
        <v>459</v>
      </c>
      <c r="F18" s="77"/>
      <c r="G18" s="77"/>
      <c r="H18" s="77"/>
      <c r="I18" s="77"/>
      <c r="J18" s="77"/>
      <c r="K18" s="77"/>
      <c r="L18" s="77"/>
      <c r="M18" s="77"/>
      <c r="N18" s="77"/>
      <c r="O18" s="77"/>
      <c r="P18" s="77"/>
      <c r="Q18" s="77"/>
      <c r="R18" s="77"/>
      <c r="S18" s="77"/>
      <c r="T18" s="354"/>
    </row>
    <row r="19" spans="2:20" ht="14.15" customHeight="1">
      <c r="B19" s="355" t="s">
        <v>221</v>
      </c>
      <c r="C19" s="79" t="s">
        <v>274</v>
      </c>
      <c r="D19" s="76" t="s">
        <v>87</v>
      </c>
      <c r="E19" s="77" t="s">
        <v>1031</v>
      </c>
      <c r="F19" s="77"/>
      <c r="G19" s="77"/>
      <c r="H19" s="77"/>
      <c r="I19" s="77"/>
      <c r="J19" s="77"/>
      <c r="K19" s="77"/>
      <c r="L19" s="77"/>
      <c r="M19" s="77"/>
      <c r="N19" s="77"/>
      <c r="O19" s="77"/>
      <c r="P19" s="77"/>
      <c r="Q19" s="77"/>
      <c r="R19" s="77"/>
      <c r="S19" s="77"/>
      <c r="T19" s="354"/>
    </row>
    <row r="20" spans="2:20">
      <c r="B20" s="355" t="s">
        <v>222</v>
      </c>
      <c r="C20" s="79" t="s">
        <v>275</v>
      </c>
      <c r="D20" s="76" t="s">
        <v>87</v>
      </c>
      <c r="E20" s="496" t="s">
        <v>460</v>
      </c>
      <c r="F20" s="497"/>
      <c r="G20" s="497"/>
      <c r="H20" s="497"/>
      <c r="I20" s="497"/>
      <c r="J20" s="497"/>
      <c r="K20" s="497"/>
      <c r="L20" s="497"/>
      <c r="M20" s="497"/>
      <c r="N20" s="497"/>
      <c r="O20" s="497"/>
      <c r="P20" s="497"/>
      <c r="Q20" s="497"/>
      <c r="R20" s="497"/>
      <c r="S20" s="497"/>
      <c r="T20" s="498"/>
    </row>
    <row r="21" spans="2:20" ht="14.15" customHeight="1">
      <c r="B21" s="353">
        <v>5</v>
      </c>
      <c r="C21" s="78" t="s">
        <v>216</v>
      </c>
      <c r="D21" s="76"/>
      <c r="E21" s="77"/>
      <c r="F21" s="77"/>
      <c r="G21" s="77"/>
      <c r="H21" s="77"/>
      <c r="I21" s="77"/>
      <c r="J21" s="77"/>
      <c r="K21" s="77"/>
      <c r="L21" s="77"/>
      <c r="M21" s="77"/>
      <c r="N21" s="77"/>
      <c r="O21" s="77"/>
      <c r="P21" s="77"/>
      <c r="Q21" s="77"/>
      <c r="R21" s="77"/>
      <c r="S21" s="77"/>
      <c r="T21" s="354"/>
    </row>
    <row r="22" spans="2:20" ht="14.15" customHeight="1">
      <c r="B22" s="355" t="s">
        <v>223</v>
      </c>
      <c r="C22" s="79" t="s">
        <v>23</v>
      </c>
      <c r="D22" s="76" t="s">
        <v>88</v>
      </c>
      <c r="E22" s="77" t="s">
        <v>461</v>
      </c>
      <c r="F22" s="77"/>
      <c r="G22" s="77"/>
      <c r="H22" s="77"/>
      <c r="I22" s="77"/>
      <c r="J22" s="77"/>
      <c r="K22" s="77"/>
      <c r="L22" s="77"/>
      <c r="M22" s="77"/>
      <c r="N22" s="77"/>
      <c r="O22" s="77"/>
      <c r="P22" s="77"/>
      <c r="Q22" s="77"/>
      <c r="R22" s="77"/>
      <c r="S22" s="77"/>
      <c r="T22" s="354"/>
    </row>
    <row r="23" spans="2:20" ht="14.15" customHeight="1">
      <c r="B23" s="355" t="s">
        <v>224</v>
      </c>
      <c r="C23" s="79" t="s">
        <v>279</v>
      </c>
      <c r="D23" s="76" t="s">
        <v>86</v>
      </c>
      <c r="E23" s="77" t="s">
        <v>462</v>
      </c>
      <c r="F23" s="77"/>
      <c r="G23" s="77"/>
      <c r="H23" s="77"/>
      <c r="I23" s="77"/>
      <c r="J23" s="77"/>
      <c r="K23" s="77"/>
      <c r="L23" s="77"/>
      <c r="M23" s="77"/>
      <c r="N23" s="77"/>
      <c r="O23" s="77"/>
      <c r="P23" s="77"/>
      <c r="Q23" s="77"/>
      <c r="R23" s="77"/>
      <c r="S23" s="77"/>
      <c r="T23" s="354"/>
    </row>
    <row r="24" spans="2:20" ht="14.15" customHeight="1">
      <c r="B24" s="355" t="s">
        <v>268</v>
      </c>
      <c r="C24" s="79" t="s">
        <v>276</v>
      </c>
      <c r="D24" s="76" t="s">
        <v>87</v>
      </c>
      <c r="E24" s="77" t="s">
        <v>1032</v>
      </c>
      <c r="F24" s="77"/>
      <c r="G24" s="77"/>
      <c r="H24" s="77"/>
      <c r="I24" s="77"/>
      <c r="J24" s="77"/>
      <c r="K24" s="77"/>
      <c r="L24" s="77"/>
      <c r="M24" s="77"/>
      <c r="N24" s="77"/>
      <c r="O24" s="77"/>
      <c r="P24" s="77"/>
      <c r="Q24" s="77"/>
      <c r="R24" s="77"/>
      <c r="S24" s="77"/>
      <c r="T24" s="354"/>
    </row>
    <row r="25" spans="2:20" ht="14.15" customHeight="1">
      <c r="B25" s="353">
        <v>6</v>
      </c>
      <c r="C25" s="78" t="s">
        <v>89</v>
      </c>
      <c r="D25" s="76"/>
      <c r="E25" s="77"/>
      <c r="F25" s="77"/>
      <c r="G25" s="77"/>
      <c r="H25" s="77"/>
      <c r="I25" s="77"/>
      <c r="J25" s="77"/>
      <c r="K25" s="77"/>
      <c r="L25" s="77"/>
      <c r="M25" s="77"/>
      <c r="N25" s="77"/>
      <c r="O25" s="77"/>
      <c r="P25" s="77"/>
      <c r="Q25" s="77"/>
      <c r="R25" s="77"/>
      <c r="S25" s="77"/>
      <c r="T25" s="354"/>
    </row>
    <row r="26" spans="2:20" ht="14.15" customHeight="1">
      <c r="B26" s="355" t="s">
        <v>225</v>
      </c>
      <c r="C26" s="79" t="s">
        <v>416</v>
      </c>
      <c r="D26" s="76" t="s">
        <v>86</v>
      </c>
      <c r="E26" s="77" t="s">
        <v>463</v>
      </c>
      <c r="F26" s="77"/>
      <c r="G26" s="77"/>
      <c r="H26" s="77"/>
      <c r="I26" s="77"/>
      <c r="J26" s="77"/>
      <c r="K26" s="77"/>
      <c r="L26" s="77"/>
      <c r="M26" s="77"/>
      <c r="N26" s="77"/>
      <c r="O26" s="77"/>
      <c r="P26" s="77"/>
      <c r="Q26" s="77"/>
      <c r="R26" s="77"/>
      <c r="S26" s="77"/>
      <c r="T26" s="354"/>
    </row>
    <row r="27" spans="2:20" ht="14.15" customHeight="1">
      <c r="B27" s="355" t="s">
        <v>269</v>
      </c>
      <c r="C27" s="79" t="s">
        <v>417</v>
      </c>
      <c r="D27" s="76" t="s">
        <v>87</v>
      </c>
      <c r="E27" s="77" t="s">
        <v>1033</v>
      </c>
      <c r="F27" s="77"/>
      <c r="G27" s="77"/>
      <c r="H27" s="77"/>
      <c r="I27" s="77"/>
      <c r="J27" s="77"/>
      <c r="K27" s="77"/>
      <c r="L27" s="77"/>
      <c r="M27" s="77"/>
      <c r="N27" s="77"/>
      <c r="O27" s="77"/>
      <c r="P27" s="77"/>
      <c r="Q27" s="77"/>
      <c r="R27" s="77"/>
      <c r="S27" s="77"/>
      <c r="T27" s="354"/>
    </row>
    <row r="28" spans="2:20" ht="14.15" customHeight="1">
      <c r="B28" s="355" t="s">
        <v>375</v>
      </c>
      <c r="C28" s="79" t="s">
        <v>454</v>
      </c>
      <c r="D28" s="76"/>
      <c r="E28" s="77"/>
      <c r="F28" s="77"/>
      <c r="G28" s="77"/>
      <c r="H28" s="77"/>
      <c r="I28" s="77"/>
      <c r="J28" s="77"/>
      <c r="K28" s="77"/>
      <c r="L28" s="77"/>
      <c r="M28" s="77"/>
      <c r="N28" s="77"/>
      <c r="O28" s="77"/>
      <c r="P28" s="77"/>
      <c r="Q28" s="77"/>
      <c r="R28" s="77"/>
      <c r="S28" s="77"/>
      <c r="T28" s="354"/>
    </row>
    <row r="29" spans="2:20" ht="14.15" customHeight="1">
      <c r="B29" s="355" t="s">
        <v>420</v>
      </c>
      <c r="C29" s="79" t="s">
        <v>419</v>
      </c>
      <c r="D29" s="76" t="s">
        <v>87</v>
      </c>
      <c r="E29" s="77" t="s">
        <v>1034</v>
      </c>
      <c r="F29" s="77"/>
      <c r="G29" s="77"/>
      <c r="H29" s="77"/>
      <c r="I29" s="77"/>
      <c r="J29" s="77"/>
      <c r="K29" s="77"/>
      <c r="L29" s="77"/>
      <c r="M29" s="77"/>
      <c r="N29" s="77"/>
      <c r="O29" s="77"/>
      <c r="P29" s="77"/>
      <c r="Q29" s="77"/>
      <c r="R29" s="77"/>
      <c r="S29" s="77"/>
      <c r="T29" s="354"/>
    </row>
    <row r="30" spans="2:20" ht="14.15" customHeight="1">
      <c r="B30" s="355" t="s">
        <v>421</v>
      </c>
      <c r="C30" s="79" t="s">
        <v>418</v>
      </c>
      <c r="D30" s="76" t="s">
        <v>87</v>
      </c>
      <c r="E30" s="77" t="s">
        <v>1035</v>
      </c>
      <c r="F30" s="77"/>
      <c r="G30" s="77"/>
      <c r="H30" s="77"/>
      <c r="I30" s="77"/>
      <c r="J30" s="77"/>
      <c r="K30" s="77"/>
      <c r="L30" s="77"/>
      <c r="M30" s="77"/>
      <c r="N30" s="77"/>
      <c r="O30" s="77"/>
      <c r="P30" s="77"/>
      <c r="Q30" s="77"/>
      <c r="R30" s="77"/>
      <c r="S30" s="77"/>
      <c r="T30" s="354"/>
    </row>
    <row r="31" spans="2:20" ht="14.15" customHeight="1">
      <c r="B31" s="355" t="s">
        <v>455</v>
      </c>
      <c r="C31" s="79" t="s">
        <v>424</v>
      </c>
      <c r="D31" s="76" t="s">
        <v>87</v>
      </c>
      <c r="E31" s="77" t="s">
        <v>1036</v>
      </c>
      <c r="F31" s="77"/>
      <c r="G31" s="77"/>
      <c r="H31" s="77"/>
      <c r="I31" s="77"/>
      <c r="J31" s="77"/>
      <c r="K31" s="77"/>
      <c r="L31" s="77"/>
      <c r="M31" s="77"/>
      <c r="N31" s="77"/>
      <c r="O31" s="77"/>
      <c r="P31" s="77"/>
      <c r="Q31" s="77"/>
      <c r="R31" s="77"/>
      <c r="S31" s="77"/>
      <c r="T31" s="354"/>
    </row>
    <row r="32" spans="2:20" ht="14.15" customHeight="1">
      <c r="B32" s="353">
        <v>7</v>
      </c>
      <c r="C32" s="79" t="s">
        <v>278</v>
      </c>
      <c r="D32" s="76" t="s">
        <v>88</v>
      </c>
      <c r="E32" s="77" t="s">
        <v>1037</v>
      </c>
      <c r="F32" s="77"/>
      <c r="G32" s="77"/>
      <c r="H32" s="77"/>
      <c r="I32" s="77"/>
      <c r="J32" s="77"/>
      <c r="K32" s="77"/>
      <c r="L32" s="77"/>
      <c r="M32" s="77"/>
      <c r="N32" s="77"/>
      <c r="O32" s="77"/>
      <c r="P32" s="77"/>
      <c r="Q32" s="77"/>
      <c r="R32" s="77"/>
      <c r="S32" s="77"/>
      <c r="T32" s="354"/>
    </row>
    <row r="33" spans="2:20" ht="14.15" customHeight="1">
      <c r="B33" s="400">
        <v>8</v>
      </c>
      <c r="C33" s="401" t="s">
        <v>61</v>
      </c>
      <c r="D33" s="402" t="s">
        <v>87</v>
      </c>
      <c r="E33" s="403" t="s">
        <v>464</v>
      </c>
      <c r="F33" s="403"/>
      <c r="G33" s="403"/>
      <c r="H33" s="403"/>
      <c r="I33" s="403"/>
      <c r="J33" s="403"/>
      <c r="K33" s="403"/>
      <c r="L33" s="403"/>
      <c r="M33" s="403"/>
      <c r="N33" s="403"/>
      <c r="O33" s="403"/>
      <c r="P33" s="403"/>
      <c r="Q33" s="403"/>
      <c r="R33" s="403"/>
      <c r="S33" s="403"/>
      <c r="T33" s="404"/>
    </row>
    <row r="34" spans="2:20" ht="14.15" customHeight="1">
      <c r="B34" s="53"/>
      <c r="C34" s="54"/>
      <c r="D34" s="52"/>
      <c r="E34" s="52"/>
      <c r="F34" s="52"/>
      <c r="G34" s="52"/>
      <c r="H34" s="52"/>
      <c r="I34" s="52"/>
      <c r="J34" s="52"/>
    </row>
    <row r="35" spans="2:20" ht="14.15" customHeight="1"/>
    <row r="36" spans="2:20">
      <c r="B36" s="52"/>
      <c r="C36" s="52"/>
      <c r="D36" s="52"/>
      <c r="E36" s="52"/>
      <c r="F36" s="52"/>
      <c r="G36" s="52"/>
      <c r="H36" s="52"/>
      <c r="I36" s="52"/>
      <c r="J36" s="52"/>
    </row>
  </sheetData>
  <mergeCells count="5">
    <mergeCell ref="B2:T2"/>
    <mergeCell ref="B3:T6"/>
    <mergeCell ref="E15:T15"/>
    <mergeCell ref="E20:T20"/>
    <mergeCell ref="E16:T16"/>
  </mergeCells>
  <hyperlinks>
    <hyperlink ref="C13" location="'3a Current cost (C)'!A1" display="Current cost"/>
    <hyperlink ref="C15" location="'3c Current cost | Geog. (T)'!A1" display="Current cost by cities and regions"/>
    <hyperlink ref="C18" location="'4a Historical cost (C)'!A1" display="Historical cost"/>
    <hyperlink ref="C19" location="'4b H. Cost | Function (T)'!A1" display="Historical cost by function"/>
    <hyperlink ref="C20" location="'4c H. Cost | Geography (T)'!A1" display="Historical cost by cities and regions"/>
    <hyperlink ref="C22" location="'5a Wage inflation (C)'!A1" display="Wage inflation"/>
    <hyperlink ref="C23" location="'5b Projected cost (C)'!A1" display="Projected cost"/>
    <hyperlink ref="C14" location="'3b Current cost | Function (T)'!A1" display="Current cost by cities and functions"/>
    <hyperlink ref="C24" location="'5c Projected cost | Function(T)'!A1" display="Projected cost by function"/>
    <hyperlink ref="C26" location="'6a Avg Salaries (C)'!A1" display="Average salaries by cities"/>
    <hyperlink ref="C27" location="'6b Avg Salaries | Function (T)'!A1" display="Average salaries by cities and functions"/>
    <hyperlink ref="C32" location="'8 Attrition (C)'!A1" display="Attrition"/>
    <hyperlink ref="C33" location="'9 Exchange rate (T)'!A1" display="Exchange Rate"/>
    <hyperlink ref="C11" location="'2 Definitions'!A1" display="Key definitions"/>
    <hyperlink ref="C10" location="'1 How to use this tool'!A1" display="How to use this tool"/>
    <hyperlink ref="C30" location="'6e Max Salaries | Function (T)'!A1" display="Maximum salaries by cities and functions"/>
    <hyperlink ref="C29" location="'6d Min Salaries | Function (T)'!A1" display="Minimum salaries by cities and functions"/>
    <hyperlink ref="C31" location="'6h Hist. Salaries | Function(T)'!A1" display="Historical salaries by cities and functions (LCU)"/>
    <hyperlink ref="C16" location="'3d Current Cost |Benchmarks (T)'!A1" display="Current cost benchmarks"/>
    <hyperlink ref="C28" location="'6c Med Salaries | Function (T)'!A1" display="Median salaries by cities and functions"/>
  </hyperlinks>
  <pageMargins left="0.7" right="0.7" top="0.75" bottom="0.75" header="0.3" footer="0.3"/>
  <pageSetup orientation="portrait" r:id="rId1"/>
  <headerFooter>
    <oddFooter>&amp;CCopyright © 2013 Everest Global, Inc.
EGR-2013-2-D-0892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2B964"/>
  </sheetPr>
  <dimension ref="B1:U134"/>
  <sheetViews>
    <sheetView showGridLines="0" zoomScale="80" zoomScaleNormal="80" workbookViewId="0">
      <pane xSplit="5" ySplit="9" topLeftCell="F10"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10" customWidth="1"/>
    <col min="2" max="5" width="16.36328125" style="10" customWidth="1"/>
    <col min="6" max="6" width="20" style="10" customWidth="1"/>
    <col min="7" max="7" width="16.6328125" style="10" customWidth="1"/>
    <col min="8" max="8" width="17.453125" style="10" customWidth="1"/>
    <col min="9" max="9" width="15.90625" style="10" customWidth="1"/>
    <col min="10" max="10" width="17.453125" style="10" customWidth="1"/>
    <col min="11" max="11" width="16.6328125" style="10" customWidth="1"/>
    <col min="12" max="12" width="17.453125" style="10" customWidth="1"/>
    <col min="13" max="13" width="12.453125" style="10" customWidth="1"/>
    <col min="14" max="14" width="11.54296875" style="10" bestFit="1" customWidth="1"/>
    <col min="15" max="15" width="11.08984375" style="10" bestFit="1" customWidth="1"/>
    <col min="16" max="16384" width="9.08984375" style="10"/>
  </cols>
  <sheetData>
    <row r="1" spans="2:21" ht="14.15" customHeight="1"/>
    <row r="2" spans="2:21" ht="14.15" customHeight="1"/>
    <row r="3" spans="2:21" ht="39.9" customHeight="1">
      <c r="B3" s="553" t="s">
        <v>1053</v>
      </c>
      <c r="C3" s="553"/>
      <c r="D3" s="553"/>
      <c r="E3" s="553"/>
      <c r="F3" s="553"/>
      <c r="G3" s="553"/>
      <c r="H3" s="553"/>
      <c r="I3" s="553"/>
      <c r="J3" s="553"/>
      <c r="K3" s="553"/>
      <c r="L3" s="553"/>
      <c r="M3" s="553"/>
    </row>
    <row r="4" spans="2:21" s="26" customFormat="1" ht="12" customHeight="1">
      <c r="B4" s="6"/>
      <c r="C4" s="6"/>
      <c r="D4" s="6"/>
      <c r="E4" s="6"/>
      <c r="F4" s="6"/>
      <c r="G4" s="6"/>
      <c r="H4" s="6"/>
      <c r="I4" s="6"/>
      <c r="J4" s="6"/>
      <c r="K4" s="6"/>
      <c r="L4" s="6"/>
      <c r="M4" s="6"/>
    </row>
    <row r="5" spans="2:21" ht="14.15" customHeight="1">
      <c r="B5" s="11" t="s">
        <v>422</v>
      </c>
      <c r="F5" s="11" t="s">
        <v>422</v>
      </c>
      <c r="J5" s="11" t="s">
        <v>422</v>
      </c>
    </row>
    <row r="6" spans="2:21" ht="14.5">
      <c r="B6"/>
      <c r="C6"/>
      <c r="F6" s="14" t="s">
        <v>467</v>
      </c>
      <c r="G6" s="69"/>
      <c r="H6" s="69"/>
      <c r="I6" s="69"/>
      <c r="J6" s="10" t="s">
        <v>437</v>
      </c>
      <c r="K6" s="70"/>
      <c r="L6" s="70"/>
      <c r="M6" s="70"/>
    </row>
    <row r="7" spans="2:21" ht="12.75" hidden="1" customHeight="1">
      <c r="B7" s="163"/>
      <c r="C7" s="45"/>
      <c r="D7" s="45"/>
      <c r="E7" s="45"/>
      <c r="G7" s="70"/>
      <c r="H7" s="69"/>
      <c r="I7" s="69"/>
      <c r="K7" s="70"/>
      <c r="L7" s="70"/>
      <c r="M7" s="70"/>
    </row>
    <row r="8" spans="2:21" ht="14.5" hidden="1">
      <c r="B8" s="448"/>
      <c r="C8" s="449"/>
      <c r="D8" s="449"/>
      <c r="E8" s="449"/>
      <c r="F8" s="454" t="s">
        <v>22</v>
      </c>
      <c r="G8" s="455"/>
      <c r="H8" s="451"/>
      <c r="I8" s="451"/>
      <c r="J8" s="451"/>
      <c r="K8" s="451"/>
      <c r="L8" s="451"/>
      <c r="M8" s="452"/>
      <c r="N8"/>
      <c r="O8"/>
      <c r="P8"/>
      <c r="Q8"/>
      <c r="R8"/>
      <c r="S8"/>
      <c r="T8"/>
      <c r="U8"/>
    </row>
    <row r="9" spans="2:21" s="14" customFormat="1" ht="14.5" hidden="1">
      <c r="B9" s="456"/>
      <c r="C9" s="457"/>
      <c r="D9" s="457"/>
      <c r="E9" s="457"/>
      <c r="F9" s="453" t="s">
        <v>426</v>
      </c>
      <c r="G9" s="435"/>
      <c r="H9" s="435"/>
      <c r="I9" s="435"/>
      <c r="J9" s="453" t="s">
        <v>427</v>
      </c>
      <c r="K9" s="435"/>
      <c r="L9" s="435"/>
      <c r="M9" s="458"/>
      <c r="N9"/>
      <c r="O9"/>
      <c r="P9"/>
      <c r="Q9"/>
      <c r="R9"/>
      <c r="S9"/>
      <c r="T9"/>
      <c r="U9"/>
    </row>
    <row r="10" spans="2:21" ht="51">
      <c r="B10" s="422" t="s">
        <v>21</v>
      </c>
      <c r="C10" s="422" t="s">
        <v>0</v>
      </c>
      <c r="D10" s="422" t="s">
        <v>1</v>
      </c>
      <c r="E10" s="422" t="s">
        <v>2</v>
      </c>
      <c r="F10" s="430" t="s">
        <v>177</v>
      </c>
      <c r="G10" s="430" t="s">
        <v>176</v>
      </c>
      <c r="H10" s="430" t="s">
        <v>139</v>
      </c>
      <c r="I10" s="430" t="s">
        <v>140</v>
      </c>
      <c r="J10" s="430" t="s">
        <v>177</v>
      </c>
      <c r="K10" s="430" t="s">
        <v>176</v>
      </c>
      <c r="L10" s="430" t="s">
        <v>139</v>
      </c>
      <c r="M10" s="430" t="s">
        <v>140</v>
      </c>
      <c r="N10"/>
      <c r="O10"/>
      <c r="P10"/>
      <c r="Q10"/>
      <c r="R10"/>
      <c r="S10"/>
      <c r="T10"/>
      <c r="U10"/>
    </row>
    <row r="11" spans="2:21" ht="14.5">
      <c r="B11" s="423" t="s">
        <v>319</v>
      </c>
      <c r="C11" s="423" t="s">
        <v>378</v>
      </c>
      <c r="D11" s="423" t="s">
        <v>18</v>
      </c>
      <c r="E11" s="423" t="s">
        <v>425</v>
      </c>
      <c r="F11" s="440">
        <v>323330</v>
      </c>
      <c r="G11" s="440">
        <v>508520</v>
      </c>
      <c r="H11" s="440">
        <v>800720</v>
      </c>
      <c r="I11" s="440">
        <v>1360960</v>
      </c>
      <c r="J11" s="424">
        <v>324133.33333333331</v>
      </c>
      <c r="K11" s="424">
        <v>509534.66666666663</v>
      </c>
      <c r="L11" s="424">
        <v>801920</v>
      </c>
      <c r="M11" s="424">
        <v>1362996.6666666665</v>
      </c>
      <c r="N11"/>
      <c r="O11"/>
      <c r="P11"/>
      <c r="Q11"/>
      <c r="R11"/>
      <c r="S11"/>
      <c r="T11"/>
      <c r="U11"/>
    </row>
    <row r="12" spans="2:21" ht="14.5">
      <c r="B12" s="425"/>
      <c r="C12" s="425"/>
      <c r="D12" s="425"/>
      <c r="E12" s="423" t="s">
        <v>399</v>
      </c>
      <c r="F12" s="440">
        <v>287900</v>
      </c>
      <c r="G12" s="440">
        <v>457890</v>
      </c>
      <c r="H12" s="440">
        <v>745040</v>
      </c>
      <c r="I12" s="440">
        <v>1266320</v>
      </c>
      <c r="J12" s="424">
        <v>288478.66666666663</v>
      </c>
      <c r="K12" s="424">
        <v>458581.19999999995</v>
      </c>
      <c r="L12" s="424">
        <v>745785.60000000009</v>
      </c>
      <c r="M12" s="424">
        <v>1267586.8999999999</v>
      </c>
      <c r="N12"/>
      <c r="O12"/>
      <c r="P12"/>
      <c r="Q12"/>
      <c r="R12"/>
      <c r="S12"/>
      <c r="T12"/>
      <c r="U12"/>
    </row>
    <row r="13" spans="2:21" ht="14.5">
      <c r="B13" s="425"/>
      <c r="C13" s="425"/>
      <c r="D13" s="425"/>
      <c r="E13" s="423" t="s">
        <v>401</v>
      </c>
      <c r="F13" s="440">
        <v>329790</v>
      </c>
      <c r="G13" s="440">
        <v>518690</v>
      </c>
      <c r="H13" s="440">
        <v>800720</v>
      </c>
      <c r="I13" s="440">
        <v>1360960</v>
      </c>
      <c r="J13" s="424">
        <v>330616</v>
      </c>
      <c r="K13" s="424">
        <v>519725.36</v>
      </c>
      <c r="L13" s="424">
        <v>801920</v>
      </c>
      <c r="M13" s="424">
        <v>1362996.6666666665</v>
      </c>
      <c r="N13"/>
      <c r="O13"/>
      <c r="P13"/>
      <c r="Q13"/>
      <c r="R13"/>
      <c r="S13"/>
      <c r="T13"/>
      <c r="U13"/>
    </row>
    <row r="14" spans="2:21" ht="14.5">
      <c r="B14" s="425"/>
      <c r="C14" s="425"/>
      <c r="D14" s="425"/>
      <c r="E14" s="423" t="s">
        <v>398</v>
      </c>
      <c r="F14" s="440">
        <v>291140</v>
      </c>
      <c r="G14" s="440">
        <v>462980</v>
      </c>
      <c r="H14" s="440">
        <v>745040</v>
      </c>
      <c r="I14" s="440">
        <v>1266320</v>
      </c>
      <c r="J14" s="424">
        <v>291720</v>
      </c>
      <c r="K14" s="424">
        <v>463676.54666666663</v>
      </c>
      <c r="L14" s="424">
        <v>745785.60000000009</v>
      </c>
      <c r="M14" s="424">
        <v>1267586.8999999999</v>
      </c>
      <c r="N14"/>
      <c r="O14"/>
      <c r="P14"/>
      <c r="Q14"/>
      <c r="R14"/>
      <c r="S14"/>
      <c r="T14"/>
      <c r="U14"/>
    </row>
    <row r="15" spans="2:21" ht="14.5">
      <c r="B15" s="425"/>
      <c r="C15" s="425"/>
      <c r="D15" s="425"/>
      <c r="E15" s="423" t="s">
        <v>397</v>
      </c>
      <c r="F15" s="440">
        <v>284670</v>
      </c>
      <c r="G15" s="440">
        <v>457890</v>
      </c>
      <c r="H15" s="440">
        <v>745040</v>
      </c>
      <c r="I15" s="440">
        <v>1266320</v>
      </c>
      <c r="J15" s="424">
        <v>285237.33333333331</v>
      </c>
      <c r="K15" s="424">
        <v>458581.19999999995</v>
      </c>
      <c r="L15" s="424">
        <v>745785.60000000009</v>
      </c>
      <c r="M15" s="424">
        <v>1267586.8999999999</v>
      </c>
      <c r="N15"/>
      <c r="O15"/>
      <c r="P15"/>
      <c r="Q15"/>
      <c r="R15"/>
      <c r="S15"/>
      <c r="T15"/>
      <c r="U15"/>
    </row>
    <row r="16" spans="2:21" ht="14.5">
      <c r="B16" s="425"/>
      <c r="C16" s="425"/>
      <c r="D16" s="423" t="s">
        <v>19</v>
      </c>
      <c r="E16" s="423" t="s">
        <v>377</v>
      </c>
      <c r="F16" s="440">
        <v>364020</v>
      </c>
      <c r="G16" s="440">
        <v>531780</v>
      </c>
      <c r="H16" s="440">
        <v>820130</v>
      </c>
      <c r="I16" s="440">
        <v>1345800</v>
      </c>
      <c r="J16" s="424">
        <v>364750.84800000006</v>
      </c>
      <c r="K16" s="424">
        <v>532579.66079999995</v>
      </c>
      <c r="L16" s="424">
        <v>820946.11860596319</v>
      </c>
      <c r="M16" s="424">
        <v>1347142.766403723</v>
      </c>
      <c r="N16"/>
      <c r="O16"/>
      <c r="P16"/>
      <c r="Q16"/>
      <c r="R16"/>
      <c r="S16"/>
      <c r="T16"/>
      <c r="U16"/>
    </row>
    <row r="17" spans="2:21" ht="14.5">
      <c r="B17" s="425"/>
      <c r="C17" s="423" t="s">
        <v>364</v>
      </c>
      <c r="D17" s="423" t="s">
        <v>393</v>
      </c>
      <c r="E17" s="423" t="s">
        <v>400</v>
      </c>
      <c r="F17" s="440">
        <v>245150</v>
      </c>
      <c r="G17" s="440">
        <v>351550</v>
      </c>
      <c r="H17" s="440">
        <v>549730</v>
      </c>
      <c r="I17" s="440">
        <v>1043420</v>
      </c>
      <c r="J17" s="424">
        <v>245520</v>
      </c>
      <c r="K17" s="424">
        <v>351900</v>
      </c>
      <c r="L17" s="424">
        <v>550000</v>
      </c>
      <c r="M17" s="424">
        <v>1043940.625</v>
      </c>
      <c r="N17"/>
      <c r="O17"/>
      <c r="P17"/>
      <c r="Q17"/>
      <c r="R17"/>
      <c r="S17"/>
      <c r="T17"/>
      <c r="U17"/>
    </row>
    <row r="18" spans="2:21" ht="14.5">
      <c r="B18" s="423" t="s">
        <v>10</v>
      </c>
      <c r="C18" s="423" t="s">
        <v>378</v>
      </c>
      <c r="D18" s="423" t="s">
        <v>18</v>
      </c>
      <c r="E18" s="423" t="s">
        <v>425</v>
      </c>
      <c r="F18" s="440">
        <v>255840</v>
      </c>
      <c r="G18" s="440">
        <v>421400</v>
      </c>
      <c r="H18" s="440">
        <v>649030</v>
      </c>
      <c r="I18" s="440">
        <v>910630</v>
      </c>
      <c r="J18" s="424">
        <v>256480.00000000003</v>
      </c>
      <c r="K18" s="424">
        <v>422240.00000000006</v>
      </c>
      <c r="L18" s="424">
        <v>650000</v>
      </c>
      <c r="M18" s="424">
        <v>912000</v>
      </c>
      <c r="N18"/>
      <c r="O18"/>
      <c r="P18"/>
      <c r="Q18"/>
      <c r="R18"/>
      <c r="S18"/>
      <c r="T18"/>
      <c r="U18"/>
    </row>
    <row r="19" spans="2:21" ht="14.5">
      <c r="B19" s="425"/>
      <c r="C19" s="425"/>
      <c r="D19" s="425"/>
      <c r="E19" s="423" t="s">
        <v>399</v>
      </c>
      <c r="F19" s="440">
        <v>227810</v>
      </c>
      <c r="G19" s="440">
        <v>379450</v>
      </c>
      <c r="H19" s="440">
        <v>603900</v>
      </c>
      <c r="I19" s="440">
        <v>847310</v>
      </c>
      <c r="J19" s="424">
        <v>228267.20000000004</v>
      </c>
      <c r="K19" s="424">
        <v>380016.00000000006</v>
      </c>
      <c r="L19" s="424">
        <v>604500</v>
      </c>
      <c r="M19" s="424">
        <v>848160</v>
      </c>
      <c r="N19"/>
      <c r="O19"/>
      <c r="P19"/>
      <c r="Q19"/>
      <c r="R19"/>
      <c r="S19"/>
      <c r="T19"/>
      <c r="U19"/>
    </row>
    <row r="20" spans="2:21" ht="14.5">
      <c r="B20" s="425"/>
      <c r="C20" s="425"/>
      <c r="D20" s="425"/>
      <c r="E20" s="423" t="s">
        <v>401</v>
      </c>
      <c r="F20" s="440">
        <v>260960</v>
      </c>
      <c r="G20" s="440">
        <v>429830</v>
      </c>
      <c r="H20" s="440">
        <v>649030</v>
      </c>
      <c r="I20" s="440">
        <v>910630</v>
      </c>
      <c r="J20" s="424">
        <v>261609.60000000003</v>
      </c>
      <c r="K20" s="424">
        <v>430684.80000000005</v>
      </c>
      <c r="L20" s="424">
        <v>650000</v>
      </c>
      <c r="M20" s="424">
        <v>912000</v>
      </c>
      <c r="N20"/>
      <c r="O20"/>
      <c r="P20"/>
      <c r="Q20"/>
      <c r="R20"/>
      <c r="S20"/>
      <c r="T20"/>
      <c r="U20"/>
    </row>
    <row r="21" spans="2:21" ht="14.5">
      <c r="B21" s="425"/>
      <c r="C21" s="425"/>
      <c r="D21" s="425"/>
      <c r="E21" s="423" t="s">
        <v>398</v>
      </c>
      <c r="F21" s="440">
        <v>230370</v>
      </c>
      <c r="G21" s="440">
        <v>383660</v>
      </c>
      <c r="H21" s="440">
        <v>603900</v>
      </c>
      <c r="I21" s="440">
        <v>847310</v>
      </c>
      <c r="J21" s="424">
        <v>230832.00000000003</v>
      </c>
      <c r="K21" s="424">
        <v>384238.40000000008</v>
      </c>
      <c r="L21" s="424">
        <v>604500</v>
      </c>
      <c r="M21" s="424">
        <v>848160</v>
      </c>
      <c r="N21"/>
      <c r="O21"/>
      <c r="P21"/>
      <c r="Q21"/>
      <c r="R21"/>
      <c r="S21"/>
      <c r="T21"/>
      <c r="U21"/>
    </row>
    <row r="22" spans="2:21" ht="14.5">
      <c r="B22" s="425"/>
      <c r="C22" s="425"/>
      <c r="D22" s="425"/>
      <c r="E22" s="423" t="s">
        <v>397</v>
      </c>
      <c r="F22" s="440">
        <v>225250</v>
      </c>
      <c r="G22" s="440">
        <v>379450</v>
      </c>
      <c r="H22" s="440">
        <v>603900</v>
      </c>
      <c r="I22" s="440">
        <v>847310</v>
      </c>
      <c r="J22" s="424">
        <v>225702.40000000002</v>
      </c>
      <c r="K22" s="424">
        <v>380016.00000000006</v>
      </c>
      <c r="L22" s="424">
        <v>604500</v>
      </c>
      <c r="M22" s="424">
        <v>848160</v>
      </c>
      <c r="N22"/>
      <c r="O22"/>
      <c r="P22"/>
      <c r="Q22"/>
      <c r="R22"/>
      <c r="S22"/>
      <c r="T22"/>
      <c r="U22"/>
    </row>
    <row r="23" spans="2:21" ht="14.5">
      <c r="B23" s="425"/>
      <c r="C23" s="425"/>
      <c r="D23" s="423" t="s">
        <v>19</v>
      </c>
      <c r="E23" s="423" t="s">
        <v>377</v>
      </c>
      <c r="F23" s="440">
        <v>249380</v>
      </c>
      <c r="G23" s="440">
        <v>395950</v>
      </c>
      <c r="H23" s="440">
        <v>614350</v>
      </c>
      <c r="I23" s="440">
        <v>1063070</v>
      </c>
      <c r="J23" s="424">
        <v>250004.95016328414</v>
      </c>
      <c r="K23" s="424">
        <v>396746.72824475402</v>
      </c>
      <c r="L23" s="424">
        <v>615275.58830511733</v>
      </c>
      <c r="M23" s="424">
        <v>1064667.1751811632</v>
      </c>
      <c r="N23"/>
      <c r="O23"/>
      <c r="P23"/>
      <c r="Q23"/>
      <c r="R23"/>
      <c r="S23"/>
      <c r="T23"/>
      <c r="U23"/>
    </row>
    <row r="24" spans="2:21" ht="14.5">
      <c r="B24" s="425"/>
      <c r="C24" s="423" t="s">
        <v>364</v>
      </c>
      <c r="D24" s="423" t="s">
        <v>393</v>
      </c>
      <c r="E24" s="423" t="s">
        <v>400</v>
      </c>
      <c r="F24" s="440">
        <v>202090</v>
      </c>
      <c r="G24" s="440">
        <v>310050</v>
      </c>
      <c r="H24" s="440">
        <v>422550</v>
      </c>
      <c r="I24" s="440">
        <v>795200</v>
      </c>
      <c r="J24" s="424">
        <v>202395.86640000003</v>
      </c>
      <c r="K24" s="424">
        <v>310362</v>
      </c>
      <c r="L24" s="424">
        <v>422760</v>
      </c>
      <c r="M24" s="424">
        <v>795600</v>
      </c>
      <c r="N24"/>
      <c r="O24"/>
      <c r="P24"/>
      <c r="Q24"/>
      <c r="R24"/>
      <c r="S24"/>
      <c r="T24"/>
      <c r="U24"/>
    </row>
    <row r="25" spans="2:21" ht="14.5">
      <c r="B25" s="423" t="s">
        <v>320</v>
      </c>
      <c r="C25" s="423" t="s">
        <v>378</v>
      </c>
      <c r="D25" s="423" t="s">
        <v>18</v>
      </c>
      <c r="E25" s="423" t="s">
        <v>425</v>
      </c>
      <c r="F25" s="440">
        <v>465910</v>
      </c>
      <c r="G25" s="440">
        <v>716860</v>
      </c>
      <c r="H25" s="440">
        <v>1066380</v>
      </c>
      <c r="I25" s="440">
        <v>1677120</v>
      </c>
      <c r="J25" s="424">
        <v>467072.8125</v>
      </c>
      <c r="K25" s="424">
        <v>718298.4375</v>
      </c>
      <c r="L25" s="424">
        <v>1067981.25</v>
      </c>
      <c r="M25" s="424">
        <v>1679640.3125</v>
      </c>
      <c r="N25"/>
      <c r="O25"/>
      <c r="P25"/>
      <c r="Q25"/>
      <c r="R25"/>
      <c r="S25"/>
      <c r="T25"/>
      <c r="U25"/>
    </row>
    <row r="26" spans="2:21" ht="14.5">
      <c r="B26" s="425"/>
      <c r="C26" s="425"/>
      <c r="D26" s="425"/>
      <c r="E26" s="423" t="s">
        <v>399</v>
      </c>
      <c r="F26" s="440">
        <v>433510</v>
      </c>
      <c r="G26" s="440">
        <v>667020</v>
      </c>
      <c r="H26" s="440">
        <v>1024240</v>
      </c>
      <c r="I26" s="440">
        <v>1627620</v>
      </c>
      <c r="J26" s="424">
        <v>434377.71562500001</v>
      </c>
      <c r="K26" s="424">
        <v>668017.546875</v>
      </c>
      <c r="L26" s="424">
        <v>1025262</v>
      </c>
      <c r="M26" s="424">
        <v>1629251.1031249999</v>
      </c>
      <c r="N26"/>
      <c r="O26"/>
      <c r="P26"/>
      <c r="Q26"/>
      <c r="R26"/>
      <c r="S26"/>
      <c r="T26"/>
      <c r="U26"/>
    </row>
    <row r="27" spans="2:21" ht="14.5">
      <c r="B27" s="425"/>
      <c r="C27" s="425"/>
      <c r="D27" s="425"/>
      <c r="E27" s="423" t="s">
        <v>401</v>
      </c>
      <c r="F27" s="440">
        <v>456590</v>
      </c>
      <c r="G27" s="440">
        <v>702530</v>
      </c>
      <c r="H27" s="440">
        <v>1034390</v>
      </c>
      <c r="I27" s="440">
        <v>1626810</v>
      </c>
      <c r="J27" s="424">
        <v>457731.35625000001</v>
      </c>
      <c r="K27" s="424">
        <v>703932.46875</v>
      </c>
      <c r="L27" s="424">
        <v>1035941.8125</v>
      </c>
      <c r="M27" s="424">
        <v>1629251.1031249999</v>
      </c>
      <c r="N27"/>
      <c r="O27"/>
      <c r="P27"/>
      <c r="Q27"/>
      <c r="R27"/>
      <c r="S27"/>
      <c r="T27"/>
      <c r="U27"/>
    </row>
    <row r="28" spans="2:21" ht="14.5">
      <c r="B28" s="425"/>
      <c r="C28" s="425"/>
      <c r="D28" s="425"/>
      <c r="E28" s="423" t="s">
        <v>398</v>
      </c>
      <c r="F28" s="440">
        <v>438170</v>
      </c>
      <c r="G28" s="440">
        <v>674190</v>
      </c>
      <c r="H28" s="440">
        <v>1034910</v>
      </c>
      <c r="I28" s="440">
        <v>1627620</v>
      </c>
      <c r="J28" s="424">
        <v>439048.44374999998</v>
      </c>
      <c r="K28" s="424">
        <v>675200.53125</v>
      </c>
      <c r="L28" s="424">
        <v>1035941.8125</v>
      </c>
      <c r="M28" s="424">
        <v>1629251.1031249999</v>
      </c>
      <c r="N28"/>
      <c r="O28"/>
      <c r="P28"/>
      <c r="Q28"/>
      <c r="R28"/>
      <c r="S28"/>
      <c r="T28"/>
      <c r="U28"/>
    </row>
    <row r="29" spans="2:21" ht="14.5">
      <c r="B29" s="425"/>
      <c r="C29" s="425"/>
      <c r="D29" s="425"/>
      <c r="E29" s="423" t="s">
        <v>397</v>
      </c>
      <c r="F29" s="440">
        <v>419530</v>
      </c>
      <c r="G29" s="440">
        <v>645500</v>
      </c>
      <c r="H29" s="440">
        <v>1013570</v>
      </c>
      <c r="I29" s="440">
        <v>1610840</v>
      </c>
      <c r="J29" s="424">
        <v>420365.53125</v>
      </c>
      <c r="K29" s="424">
        <v>646468.59375</v>
      </c>
      <c r="L29" s="424">
        <v>1014582.1875</v>
      </c>
      <c r="M29" s="424">
        <v>1612454.7</v>
      </c>
      <c r="N29"/>
      <c r="O29"/>
      <c r="P29"/>
      <c r="Q29"/>
      <c r="R29"/>
      <c r="S29"/>
      <c r="T29"/>
      <c r="U29"/>
    </row>
    <row r="30" spans="2:21" ht="14.5">
      <c r="B30" s="425"/>
      <c r="C30" s="425"/>
      <c r="D30" s="423" t="s">
        <v>19</v>
      </c>
      <c r="E30" s="423" t="s">
        <v>377</v>
      </c>
      <c r="F30" s="440">
        <v>383230</v>
      </c>
      <c r="G30" s="440">
        <v>618070</v>
      </c>
      <c r="H30" s="440">
        <v>927260</v>
      </c>
      <c r="I30" s="440">
        <v>1512090</v>
      </c>
      <c r="J30" s="424">
        <v>384000</v>
      </c>
      <c r="K30" s="424">
        <v>619000</v>
      </c>
      <c r="L30" s="424">
        <v>928190</v>
      </c>
      <c r="M30" s="424">
        <v>1513600.0000000002</v>
      </c>
      <c r="N30"/>
      <c r="O30"/>
      <c r="P30"/>
      <c r="Q30"/>
      <c r="R30"/>
      <c r="S30"/>
      <c r="T30"/>
      <c r="U30"/>
    </row>
    <row r="31" spans="2:21" ht="14.5">
      <c r="B31" s="425"/>
      <c r="C31" s="423" t="s">
        <v>364</v>
      </c>
      <c r="D31" s="423" t="s">
        <v>393</v>
      </c>
      <c r="E31" s="423" t="s">
        <v>400</v>
      </c>
      <c r="F31" s="440">
        <v>340290</v>
      </c>
      <c r="G31" s="440">
        <v>494580</v>
      </c>
      <c r="H31" s="440">
        <v>728550</v>
      </c>
      <c r="I31" s="440">
        <v>1240880</v>
      </c>
      <c r="J31" s="424">
        <v>340797.6</v>
      </c>
      <c r="K31" s="424">
        <v>495072.864</v>
      </c>
      <c r="L31" s="424">
        <v>728910</v>
      </c>
      <c r="M31" s="424">
        <v>1241502.6000000001</v>
      </c>
      <c r="N31"/>
      <c r="O31"/>
      <c r="P31"/>
      <c r="Q31"/>
      <c r="R31"/>
      <c r="S31"/>
      <c r="T31"/>
      <c r="U31"/>
    </row>
    <row r="32" spans="2:21" ht="14.5">
      <c r="B32" s="423" t="s">
        <v>321</v>
      </c>
      <c r="C32" s="423" t="s">
        <v>378</v>
      </c>
      <c r="D32" s="423" t="s">
        <v>18</v>
      </c>
      <c r="E32" s="423" t="s">
        <v>425</v>
      </c>
      <c r="F32" s="440">
        <v>543640</v>
      </c>
      <c r="G32" s="440">
        <v>791420</v>
      </c>
      <c r="H32" s="440">
        <v>1253120</v>
      </c>
      <c r="I32" s="440">
        <v>1815280</v>
      </c>
      <c r="J32" s="424">
        <v>545000</v>
      </c>
      <c r="K32" s="424">
        <v>793000</v>
      </c>
      <c r="L32" s="424">
        <v>1255000</v>
      </c>
      <c r="M32" s="424">
        <v>1818000</v>
      </c>
      <c r="N32"/>
      <c r="O32"/>
      <c r="P32"/>
      <c r="Q32"/>
      <c r="R32"/>
      <c r="S32"/>
      <c r="T32"/>
      <c r="U32"/>
    </row>
    <row r="33" spans="2:21" ht="14.5">
      <c r="B33" s="425"/>
      <c r="C33" s="425"/>
      <c r="D33" s="425"/>
      <c r="E33" s="423" t="s">
        <v>399</v>
      </c>
      <c r="F33" s="440">
        <v>505840</v>
      </c>
      <c r="G33" s="440">
        <v>736390</v>
      </c>
      <c r="H33" s="440">
        <v>1178520</v>
      </c>
      <c r="I33" s="440">
        <v>1707210</v>
      </c>
      <c r="J33" s="424">
        <v>506850</v>
      </c>
      <c r="K33" s="424">
        <v>737490</v>
      </c>
      <c r="L33" s="424">
        <v>1179700</v>
      </c>
      <c r="M33" s="424">
        <v>1708920</v>
      </c>
      <c r="N33"/>
      <c r="O33"/>
      <c r="P33"/>
      <c r="Q33"/>
      <c r="R33"/>
      <c r="S33"/>
      <c r="T33"/>
      <c r="U33"/>
    </row>
    <row r="34" spans="2:21" ht="14.5">
      <c r="B34" s="425"/>
      <c r="C34" s="425"/>
      <c r="D34" s="425"/>
      <c r="E34" s="423" t="s">
        <v>401</v>
      </c>
      <c r="F34" s="440">
        <v>549080</v>
      </c>
      <c r="G34" s="440">
        <v>799330</v>
      </c>
      <c r="H34" s="440">
        <v>1265650</v>
      </c>
      <c r="I34" s="440">
        <v>1833430</v>
      </c>
      <c r="J34" s="424">
        <v>550450</v>
      </c>
      <c r="K34" s="424">
        <v>800930</v>
      </c>
      <c r="L34" s="424">
        <v>1267550</v>
      </c>
      <c r="M34" s="424">
        <v>1836180</v>
      </c>
      <c r="N34"/>
      <c r="O34"/>
      <c r="P34"/>
      <c r="Q34"/>
      <c r="R34"/>
      <c r="S34"/>
      <c r="T34"/>
      <c r="U34"/>
    </row>
    <row r="35" spans="2:21" ht="14.5">
      <c r="B35" s="425"/>
      <c r="C35" s="425"/>
      <c r="D35" s="425"/>
      <c r="E35" s="423" t="s">
        <v>398</v>
      </c>
      <c r="F35" s="440">
        <v>505840</v>
      </c>
      <c r="G35" s="440">
        <v>736390</v>
      </c>
      <c r="H35" s="440">
        <v>1178520</v>
      </c>
      <c r="I35" s="440">
        <v>1707210</v>
      </c>
      <c r="J35" s="424">
        <v>506850</v>
      </c>
      <c r="K35" s="424">
        <v>737490</v>
      </c>
      <c r="L35" s="424">
        <v>1179700</v>
      </c>
      <c r="M35" s="424">
        <v>1708920</v>
      </c>
      <c r="N35"/>
      <c r="O35"/>
      <c r="P35"/>
      <c r="Q35"/>
      <c r="R35"/>
      <c r="S35"/>
      <c r="T35"/>
      <c r="U35"/>
    </row>
    <row r="36" spans="2:21" ht="14.5">
      <c r="B36" s="425"/>
      <c r="C36" s="425"/>
      <c r="D36" s="425"/>
      <c r="E36" s="423" t="s">
        <v>397</v>
      </c>
      <c r="F36" s="440">
        <v>511280</v>
      </c>
      <c r="G36" s="440">
        <v>744300</v>
      </c>
      <c r="H36" s="440">
        <v>1191060</v>
      </c>
      <c r="I36" s="440">
        <v>1725370</v>
      </c>
      <c r="J36" s="424">
        <v>512300</v>
      </c>
      <c r="K36" s="424">
        <v>745420</v>
      </c>
      <c r="L36" s="424">
        <v>1192250</v>
      </c>
      <c r="M36" s="424">
        <v>1727100</v>
      </c>
      <c r="N36"/>
      <c r="O36"/>
      <c r="P36"/>
      <c r="Q36"/>
      <c r="R36"/>
      <c r="S36"/>
      <c r="T36"/>
      <c r="U36"/>
    </row>
    <row r="37" spans="2:21" ht="14.5">
      <c r="B37" s="425"/>
      <c r="C37" s="425"/>
      <c r="D37" s="423" t="s">
        <v>19</v>
      </c>
      <c r="E37" s="423" t="s">
        <v>377</v>
      </c>
      <c r="F37" s="440">
        <v>506780</v>
      </c>
      <c r="G37" s="440">
        <v>788870</v>
      </c>
      <c r="H37" s="440">
        <v>1249090</v>
      </c>
      <c r="I37" s="440">
        <v>2039900</v>
      </c>
      <c r="J37" s="424">
        <v>507798.24</v>
      </c>
      <c r="K37" s="424">
        <v>790050.17</v>
      </c>
      <c r="L37" s="424">
        <v>1250341.04</v>
      </c>
      <c r="M37" s="424">
        <v>2041938.3599999999</v>
      </c>
      <c r="N37"/>
      <c r="O37"/>
      <c r="P37"/>
      <c r="Q37"/>
      <c r="R37"/>
      <c r="S37"/>
      <c r="T37"/>
      <c r="U37"/>
    </row>
    <row r="38" spans="2:21" ht="14.5">
      <c r="B38" s="425"/>
      <c r="C38" s="423" t="s">
        <v>364</v>
      </c>
      <c r="D38" s="423" t="s">
        <v>393</v>
      </c>
      <c r="E38" s="423" t="s">
        <v>400</v>
      </c>
      <c r="F38" s="440">
        <v>305270</v>
      </c>
      <c r="G38" s="440">
        <v>479460</v>
      </c>
      <c r="H38" s="440">
        <v>715440</v>
      </c>
      <c r="I38" s="440">
        <v>1082610</v>
      </c>
      <c r="J38" s="424">
        <v>305727.65999999997</v>
      </c>
      <c r="K38" s="424">
        <v>479944.44999999995</v>
      </c>
      <c r="L38" s="424">
        <v>715792.72</v>
      </c>
      <c r="M38" s="424">
        <v>1083151.2</v>
      </c>
      <c r="N38"/>
      <c r="O38"/>
      <c r="P38"/>
      <c r="Q38"/>
      <c r="R38"/>
      <c r="S38"/>
      <c r="T38"/>
      <c r="U38"/>
    </row>
    <row r="39" spans="2:21" ht="14.5">
      <c r="B39"/>
      <c r="C39"/>
      <c r="D39"/>
      <c r="E39"/>
      <c r="F39"/>
      <c r="G39"/>
      <c r="H39"/>
      <c r="I39"/>
      <c r="J39"/>
      <c r="K39"/>
      <c r="L39"/>
      <c r="M39"/>
    </row>
    <row r="40" spans="2:21" ht="14.5">
      <c r="B40"/>
      <c r="C40"/>
      <c r="D40"/>
      <c r="E40"/>
      <c r="F40"/>
      <c r="G40"/>
      <c r="H40"/>
      <c r="I40"/>
      <c r="J40"/>
      <c r="K40"/>
      <c r="L40"/>
      <c r="M40"/>
    </row>
    <row r="41" spans="2:21" ht="14.5">
      <c r="B41"/>
      <c r="C41"/>
      <c r="D41"/>
      <c r="E41"/>
      <c r="F41"/>
      <c r="G41"/>
      <c r="H41"/>
      <c r="I41"/>
      <c r="J41"/>
      <c r="K41"/>
      <c r="L41"/>
      <c r="M41"/>
    </row>
    <row r="42" spans="2:21" ht="14.5">
      <c r="B42"/>
      <c r="C42"/>
      <c r="D42"/>
      <c r="E42"/>
      <c r="F42"/>
      <c r="G42"/>
      <c r="H42"/>
      <c r="I42"/>
      <c r="J42"/>
      <c r="K42"/>
      <c r="L42"/>
      <c r="M42"/>
    </row>
    <row r="43" spans="2:21" ht="14.5">
      <c r="B43"/>
      <c r="C43"/>
      <c r="D43"/>
      <c r="E43"/>
      <c r="F43"/>
      <c r="G43"/>
      <c r="H43"/>
      <c r="I43"/>
      <c r="J43"/>
      <c r="K43"/>
      <c r="L43"/>
      <c r="M43"/>
    </row>
    <row r="44" spans="2:21" ht="14.5">
      <c r="B44"/>
      <c r="C44"/>
      <c r="D44"/>
      <c r="E44"/>
      <c r="F44"/>
      <c r="G44"/>
      <c r="H44"/>
      <c r="I44"/>
      <c r="J44"/>
      <c r="K44"/>
      <c r="L44"/>
      <c r="M44"/>
    </row>
    <row r="45" spans="2:21" ht="14.5">
      <c r="B45"/>
      <c r="C45"/>
      <c r="D45"/>
      <c r="E45"/>
      <c r="F45"/>
      <c r="G45"/>
      <c r="H45"/>
      <c r="I45"/>
      <c r="J45"/>
      <c r="K45"/>
      <c r="L45"/>
      <c r="M45"/>
    </row>
    <row r="46" spans="2:21" ht="14.5">
      <c r="B46"/>
      <c r="C46"/>
      <c r="D46"/>
      <c r="E46"/>
      <c r="F46"/>
      <c r="G46"/>
      <c r="H46"/>
      <c r="I46"/>
      <c r="J46"/>
      <c r="K46"/>
      <c r="L46"/>
      <c r="M46"/>
    </row>
    <row r="47" spans="2:21" ht="14.5">
      <c r="B47"/>
      <c r="C47"/>
      <c r="D47"/>
      <c r="E47"/>
      <c r="F47"/>
      <c r="G47"/>
      <c r="H47"/>
      <c r="I47"/>
      <c r="J47"/>
      <c r="K47"/>
      <c r="L47"/>
      <c r="M47"/>
    </row>
    <row r="48" spans="2:21" ht="14.5">
      <c r="B48"/>
      <c r="C48"/>
      <c r="D48"/>
      <c r="E48"/>
      <c r="F48"/>
      <c r="G48"/>
      <c r="H48"/>
      <c r="I48"/>
      <c r="J48"/>
      <c r="K48"/>
      <c r="L48"/>
      <c r="M48"/>
    </row>
    <row r="49" spans="2:13" ht="14.5">
      <c r="B49"/>
      <c r="C49"/>
      <c r="D49"/>
      <c r="E49"/>
      <c r="F49"/>
      <c r="G49"/>
      <c r="H49"/>
      <c r="I49"/>
      <c r="J49"/>
      <c r="K49"/>
      <c r="L49"/>
      <c r="M49"/>
    </row>
    <row r="50" spans="2:13" ht="14.5">
      <c r="B50"/>
      <c r="C50"/>
      <c r="D50"/>
      <c r="E50"/>
      <c r="F50"/>
      <c r="G50"/>
      <c r="H50"/>
      <c r="I50"/>
      <c r="J50"/>
      <c r="K50"/>
      <c r="L50"/>
      <c r="M50"/>
    </row>
    <row r="51" spans="2:13" ht="14.5">
      <c r="B51"/>
      <c r="C51"/>
      <c r="D51"/>
      <c r="E51"/>
      <c r="F51"/>
      <c r="G51"/>
      <c r="H51"/>
      <c r="I51"/>
      <c r="J51"/>
      <c r="K51"/>
      <c r="L51"/>
      <c r="M51"/>
    </row>
    <row r="52" spans="2:13" ht="14.5">
      <c r="B52"/>
      <c r="C52"/>
      <c r="D52"/>
      <c r="E52"/>
      <c r="F52"/>
      <c r="G52"/>
      <c r="H52"/>
      <c r="I52"/>
      <c r="J52"/>
      <c r="K52"/>
      <c r="L52"/>
      <c r="M52"/>
    </row>
    <row r="53" spans="2:13" ht="14.5">
      <c r="B53"/>
      <c r="C53"/>
      <c r="D53"/>
      <c r="E53"/>
      <c r="F53"/>
      <c r="G53"/>
      <c r="H53"/>
      <c r="I53"/>
      <c r="J53"/>
      <c r="K53"/>
      <c r="L53"/>
      <c r="M53"/>
    </row>
    <row r="54" spans="2:13" ht="14.5">
      <c r="B54"/>
      <c r="C54"/>
      <c r="D54"/>
      <c r="E54"/>
      <c r="F54"/>
      <c r="G54"/>
      <c r="H54"/>
      <c r="I54"/>
      <c r="J54"/>
      <c r="K54"/>
      <c r="L54"/>
      <c r="M54"/>
    </row>
    <row r="55" spans="2:13" ht="14.5">
      <c r="B55"/>
      <c r="C55"/>
      <c r="D55"/>
      <c r="E55"/>
      <c r="F55"/>
      <c r="G55"/>
      <c r="H55"/>
      <c r="I55"/>
      <c r="J55"/>
      <c r="K55"/>
      <c r="L55"/>
      <c r="M55"/>
    </row>
    <row r="56" spans="2:13" ht="14.5">
      <c r="B56"/>
      <c r="C56"/>
      <c r="D56"/>
      <c r="E56"/>
      <c r="F56"/>
      <c r="G56"/>
      <c r="H56"/>
      <c r="I56"/>
      <c r="J56"/>
      <c r="K56"/>
      <c r="L56"/>
      <c r="M56"/>
    </row>
    <row r="57" spans="2:13" ht="14.5">
      <c r="B57"/>
      <c r="C57"/>
      <c r="D57"/>
      <c r="E57"/>
      <c r="F57"/>
      <c r="G57"/>
      <c r="H57"/>
      <c r="I57"/>
      <c r="J57"/>
      <c r="K57"/>
      <c r="L57"/>
      <c r="M57"/>
    </row>
    <row r="58" spans="2:13" ht="14.5">
      <c r="B58"/>
      <c r="C58"/>
      <c r="D58"/>
      <c r="E58"/>
      <c r="F58"/>
      <c r="G58"/>
      <c r="H58"/>
      <c r="I58"/>
      <c r="J58"/>
      <c r="K58"/>
      <c r="L58"/>
      <c r="M58"/>
    </row>
    <row r="59" spans="2:13" ht="14.5">
      <c r="B59"/>
      <c r="C59"/>
      <c r="D59"/>
      <c r="E59"/>
      <c r="F59"/>
      <c r="G59"/>
      <c r="H59"/>
      <c r="I59"/>
      <c r="J59"/>
      <c r="K59"/>
      <c r="L59"/>
      <c r="M59"/>
    </row>
    <row r="60" spans="2:13" ht="14.5">
      <c r="B60"/>
      <c r="C60"/>
      <c r="D60"/>
      <c r="E60"/>
      <c r="F60"/>
      <c r="G60"/>
      <c r="H60"/>
      <c r="I60"/>
      <c r="J60"/>
      <c r="K60"/>
      <c r="L60"/>
      <c r="M60"/>
    </row>
    <row r="61" spans="2:13" ht="14.5">
      <c r="B61"/>
      <c r="C61"/>
      <c r="D61"/>
      <c r="E61"/>
      <c r="F61"/>
      <c r="G61"/>
      <c r="H61"/>
      <c r="I61"/>
      <c r="J61"/>
      <c r="K61"/>
      <c r="L61"/>
      <c r="M61"/>
    </row>
    <row r="62" spans="2:13" ht="14.5">
      <c r="B62"/>
      <c r="C62"/>
      <c r="D62"/>
      <c r="E62"/>
      <c r="F62"/>
      <c r="G62"/>
      <c r="H62"/>
      <c r="I62"/>
      <c r="J62"/>
      <c r="K62"/>
      <c r="L62"/>
      <c r="M62"/>
    </row>
    <row r="63" spans="2:13" ht="14.5">
      <c r="B63"/>
      <c r="C63"/>
      <c r="D63"/>
      <c r="E63"/>
      <c r="F63"/>
      <c r="G63"/>
      <c r="H63"/>
      <c r="I63"/>
      <c r="J63"/>
      <c r="K63"/>
      <c r="L63"/>
      <c r="M63"/>
    </row>
    <row r="64" spans="2:13" ht="14.5">
      <c r="B64"/>
      <c r="C64"/>
      <c r="D64"/>
      <c r="E64"/>
      <c r="F64"/>
      <c r="G64"/>
      <c r="H64"/>
      <c r="I64"/>
      <c r="J64"/>
      <c r="K64"/>
      <c r="L64"/>
      <c r="M64"/>
    </row>
    <row r="65" spans="2:13" ht="14.5">
      <c r="B65"/>
      <c r="C65"/>
      <c r="D65"/>
      <c r="E65"/>
      <c r="F65"/>
      <c r="G65"/>
      <c r="H65"/>
      <c r="I65"/>
      <c r="J65"/>
      <c r="K65"/>
      <c r="L65"/>
      <c r="M65"/>
    </row>
    <row r="66" spans="2:13" ht="14.5">
      <c r="B66"/>
      <c r="C66"/>
      <c r="D66"/>
      <c r="E66"/>
      <c r="F66"/>
      <c r="G66"/>
      <c r="H66"/>
      <c r="I66"/>
      <c r="J66"/>
      <c r="K66"/>
      <c r="L66"/>
      <c r="M66"/>
    </row>
    <row r="67" spans="2:13" ht="14.5">
      <c r="B67"/>
      <c r="C67"/>
      <c r="D67"/>
      <c r="E67"/>
      <c r="F67"/>
      <c r="G67"/>
      <c r="H67"/>
      <c r="I67"/>
      <c r="J67"/>
      <c r="K67"/>
      <c r="L67"/>
      <c r="M67"/>
    </row>
    <row r="68" spans="2:13" ht="14.5">
      <c r="B68"/>
      <c r="C68"/>
      <c r="D68"/>
      <c r="E68"/>
      <c r="F68"/>
      <c r="G68"/>
      <c r="H68"/>
      <c r="I68"/>
      <c r="J68"/>
      <c r="K68"/>
      <c r="L68"/>
      <c r="M68"/>
    </row>
    <row r="69" spans="2:13" ht="14.5">
      <c r="B69"/>
      <c r="C69"/>
      <c r="D69"/>
      <c r="E69"/>
      <c r="F69"/>
      <c r="G69"/>
      <c r="H69"/>
      <c r="I69"/>
      <c r="J69"/>
      <c r="K69"/>
      <c r="L69"/>
      <c r="M69"/>
    </row>
    <row r="70" spans="2:13" ht="14.5">
      <c r="B70"/>
      <c r="C70"/>
      <c r="D70"/>
      <c r="E70"/>
      <c r="F70"/>
      <c r="G70"/>
      <c r="H70"/>
      <c r="I70"/>
      <c r="J70"/>
      <c r="K70"/>
      <c r="L70"/>
      <c r="M70"/>
    </row>
    <row r="71" spans="2:13" ht="14.5">
      <c r="B71"/>
      <c r="C71"/>
      <c r="D71"/>
      <c r="E71"/>
      <c r="F71"/>
      <c r="G71"/>
      <c r="H71"/>
      <c r="I71"/>
      <c r="J71"/>
      <c r="K71"/>
      <c r="L71"/>
      <c r="M71"/>
    </row>
    <row r="72" spans="2:13" ht="14.5">
      <c r="B72"/>
      <c r="C72"/>
      <c r="D72"/>
      <c r="E72"/>
      <c r="F72"/>
      <c r="G72"/>
      <c r="H72"/>
      <c r="I72"/>
      <c r="J72"/>
      <c r="K72"/>
      <c r="L72"/>
      <c r="M72"/>
    </row>
    <row r="73" spans="2:13" ht="14.5">
      <c r="B73"/>
      <c r="C73"/>
      <c r="D73"/>
      <c r="E73"/>
      <c r="F73"/>
      <c r="G73"/>
      <c r="H73"/>
      <c r="I73"/>
      <c r="J73"/>
      <c r="K73"/>
      <c r="L73"/>
      <c r="M73"/>
    </row>
    <row r="74" spans="2:13" ht="14.5">
      <c r="B74"/>
      <c r="C74"/>
      <c r="D74"/>
      <c r="E74"/>
      <c r="F74"/>
      <c r="G74"/>
      <c r="H74"/>
      <c r="I74"/>
      <c r="J74"/>
      <c r="K74"/>
      <c r="L74"/>
      <c r="M74"/>
    </row>
    <row r="75" spans="2:13" ht="14.5">
      <c r="B75"/>
      <c r="C75"/>
      <c r="D75"/>
      <c r="E75"/>
      <c r="F75"/>
      <c r="G75"/>
      <c r="H75"/>
      <c r="I75"/>
      <c r="J75"/>
      <c r="K75"/>
      <c r="L75"/>
      <c r="M75"/>
    </row>
    <row r="76" spans="2:13" ht="14.5">
      <c r="B76"/>
      <c r="C76"/>
      <c r="D76"/>
      <c r="E76"/>
      <c r="F76"/>
      <c r="G76"/>
      <c r="H76"/>
      <c r="I76"/>
      <c r="J76"/>
      <c r="K76"/>
      <c r="L76"/>
      <c r="M76"/>
    </row>
    <row r="77" spans="2:13" ht="14.5">
      <c r="B77"/>
      <c r="C77"/>
      <c r="D77"/>
      <c r="E77"/>
      <c r="F77"/>
      <c r="G77"/>
      <c r="H77"/>
      <c r="I77"/>
      <c r="J77"/>
      <c r="K77"/>
      <c r="L77"/>
      <c r="M77"/>
    </row>
    <row r="78" spans="2:13" ht="14.5">
      <c r="B78"/>
      <c r="C78"/>
      <c r="D78"/>
      <c r="E78"/>
      <c r="F78"/>
      <c r="G78"/>
      <c r="H78"/>
      <c r="I78"/>
      <c r="J78"/>
      <c r="K78"/>
      <c r="L78"/>
      <c r="M78"/>
    </row>
    <row r="79" spans="2:13" ht="14.5">
      <c r="B79"/>
      <c r="C79"/>
      <c r="D79"/>
      <c r="E79"/>
      <c r="F79"/>
      <c r="G79"/>
      <c r="H79"/>
      <c r="I79"/>
      <c r="J79"/>
      <c r="K79"/>
      <c r="L79"/>
      <c r="M79"/>
    </row>
    <row r="80" spans="2:13" ht="14.5">
      <c r="B80"/>
      <c r="C80"/>
      <c r="D80"/>
      <c r="E80"/>
      <c r="F80"/>
      <c r="G80"/>
      <c r="H80"/>
      <c r="I80"/>
      <c r="J80"/>
      <c r="K80"/>
      <c r="L80"/>
      <c r="M80"/>
    </row>
    <row r="81" spans="2:13" ht="14.5">
      <c r="B81"/>
      <c r="C81"/>
      <c r="D81"/>
      <c r="E81"/>
      <c r="F81"/>
      <c r="G81"/>
      <c r="H81"/>
      <c r="I81"/>
      <c r="J81"/>
      <c r="K81"/>
      <c r="L81"/>
      <c r="M81"/>
    </row>
    <row r="82" spans="2:13" ht="14.5">
      <c r="B82"/>
      <c r="C82"/>
      <c r="D82"/>
      <c r="E82"/>
      <c r="F82"/>
      <c r="G82"/>
      <c r="H82"/>
      <c r="I82"/>
      <c r="J82"/>
      <c r="K82"/>
      <c r="L82"/>
      <c r="M82"/>
    </row>
    <row r="83" spans="2:13" ht="14.5">
      <c r="B83"/>
      <c r="C83"/>
      <c r="D83"/>
      <c r="E83"/>
      <c r="F83"/>
      <c r="G83"/>
      <c r="H83"/>
      <c r="I83"/>
      <c r="J83"/>
      <c r="K83"/>
      <c r="L83"/>
      <c r="M83"/>
    </row>
    <row r="84" spans="2:13" ht="14.5">
      <c r="B84"/>
      <c r="C84"/>
      <c r="D84"/>
      <c r="E84"/>
      <c r="F84"/>
      <c r="G84"/>
      <c r="H84"/>
      <c r="I84"/>
      <c r="J84"/>
      <c r="K84"/>
      <c r="L84"/>
      <c r="M84"/>
    </row>
    <row r="85" spans="2:13" ht="14.5">
      <c r="B85"/>
      <c r="C85"/>
      <c r="D85"/>
      <c r="E85"/>
      <c r="F85"/>
      <c r="G85"/>
      <c r="H85"/>
      <c r="I85"/>
      <c r="J85"/>
      <c r="K85"/>
      <c r="L85"/>
      <c r="M85"/>
    </row>
    <row r="86" spans="2:13" ht="14.5">
      <c r="B86"/>
      <c r="C86"/>
      <c r="D86"/>
      <c r="E86"/>
      <c r="F86"/>
      <c r="G86"/>
      <c r="H86"/>
      <c r="I86"/>
      <c r="J86"/>
      <c r="K86"/>
      <c r="L86"/>
      <c r="M86"/>
    </row>
    <row r="87" spans="2:13" ht="14.5">
      <c r="B87"/>
      <c r="C87"/>
      <c r="D87"/>
      <c r="E87"/>
      <c r="F87"/>
      <c r="G87"/>
      <c r="H87"/>
      <c r="I87"/>
      <c r="J87"/>
      <c r="K87"/>
      <c r="L87"/>
      <c r="M87"/>
    </row>
    <row r="88" spans="2:13" ht="14.5">
      <c r="B88"/>
      <c r="C88"/>
      <c r="D88"/>
      <c r="E88"/>
      <c r="F88"/>
      <c r="G88"/>
      <c r="H88"/>
      <c r="I88"/>
      <c r="J88"/>
      <c r="K88"/>
      <c r="L88"/>
      <c r="M88"/>
    </row>
    <row r="89" spans="2:13" ht="14.5">
      <c r="B89"/>
      <c r="C89"/>
      <c r="D89"/>
      <c r="E89"/>
      <c r="F89"/>
      <c r="G89"/>
      <c r="H89"/>
      <c r="I89"/>
      <c r="J89"/>
      <c r="K89"/>
      <c r="L89"/>
      <c r="M89"/>
    </row>
    <row r="90" spans="2:13" ht="14.5">
      <c r="B90"/>
      <c r="C90"/>
      <c r="D90"/>
      <c r="E90"/>
      <c r="F90"/>
      <c r="G90"/>
      <c r="H90"/>
      <c r="I90"/>
      <c r="J90"/>
      <c r="K90"/>
      <c r="L90"/>
      <c r="M90"/>
    </row>
    <row r="91" spans="2:13" ht="14.5">
      <c r="B91"/>
      <c r="C91"/>
      <c r="D91"/>
      <c r="E91"/>
      <c r="F91"/>
      <c r="G91"/>
      <c r="H91"/>
      <c r="I91"/>
      <c r="J91"/>
      <c r="K91"/>
      <c r="L91"/>
      <c r="M91"/>
    </row>
    <row r="92" spans="2:13" ht="14.5">
      <c r="B92"/>
      <c r="C92"/>
      <c r="D92"/>
      <c r="E92"/>
      <c r="F92"/>
      <c r="G92"/>
      <c r="H92"/>
      <c r="I92"/>
      <c r="J92"/>
      <c r="K92"/>
      <c r="L92"/>
      <c r="M92"/>
    </row>
    <row r="93" spans="2:13" ht="14.5">
      <c r="B93"/>
      <c r="C93"/>
      <c r="D93"/>
      <c r="E93"/>
      <c r="F93"/>
      <c r="G93"/>
      <c r="H93"/>
      <c r="I93"/>
      <c r="J93"/>
      <c r="K93"/>
      <c r="L93"/>
      <c r="M93"/>
    </row>
    <row r="94" spans="2:13" ht="14.5">
      <c r="B94"/>
      <c r="C94"/>
      <c r="D94"/>
      <c r="E94"/>
      <c r="F94"/>
      <c r="G94"/>
      <c r="H94"/>
      <c r="I94"/>
      <c r="J94"/>
      <c r="K94"/>
      <c r="L94"/>
      <c r="M94"/>
    </row>
    <row r="95" spans="2:13" ht="14.5">
      <c r="B95"/>
      <c r="C95"/>
      <c r="D95"/>
      <c r="E95"/>
      <c r="F95"/>
      <c r="G95"/>
      <c r="H95"/>
      <c r="I95"/>
      <c r="J95"/>
      <c r="K95"/>
      <c r="L95"/>
      <c r="M95"/>
    </row>
    <row r="96" spans="2:13" ht="14.5">
      <c r="B96"/>
      <c r="C96"/>
      <c r="D96"/>
      <c r="E96"/>
      <c r="F96"/>
      <c r="G96"/>
      <c r="H96"/>
      <c r="I96"/>
      <c r="J96"/>
      <c r="K96"/>
      <c r="L96"/>
      <c r="M96"/>
    </row>
    <row r="97" spans="2:13" ht="14.5">
      <c r="B97"/>
      <c r="C97"/>
      <c r="D97"/>
      <c r="E97"/>
      <c r="F97"/>
      <c r="G97"/>
      <c r="H97"/>
      <c r="I97"/>
      <c r="J97"/>
      <c r="K97"/>
      <c r="L97"/>
      <c r="M97"/>
    </row>
    <row r="98" spans="2:13" ht="14.5">
      <c r="B98"/>
      <c r="C98"/>
      <c r="D98"/>
      <c r="E98"/>
      <c r="F98"/>
      <c r="G98"/>
      <c r="H98"/>
      <c r="I98"/>
      <c r="J98"/>
      <c r="K98"/>
      <c r="L98"/>
      <c r="M98"/>
    </row>
    <row r="99" spans="2:13" ht="14.5">
      <c r="B99"/>
      <c r="C99"/>
      <c r="D99"/>
      <c r="E99"/>
      <c r="F99"/>
      <c r="G99"/>
      <c r="H99"/>
      <c r="I99"/>
      <c r="J99"/>
      <c r="K99"/>
      <c r="L99"/>
      <c r="M99"/>
    </row>
    <row r="100" spans="2:13" ht="14.5">
      <c r="B100"/>
      <c r="C100"/>
      <c r="D100"/>
      <c r="E100"/>
      <c r="F100"/>
      <c r="G100"/>
      <c r="H100"/>
      <c r="I100"/>
      <c r="J100"/>
      <c r="K100"/>
      <c r="L100"/>
      <c r="M100"/>
    </row>
    <row r="101" spans="2:13" ht="14.5">
      <c r="B101"/>
      <c r="C101"/>
      <c r="D101"/>
      <c r="E101"/>
      <c r="F101"/>
      <c r="G101"/>
      <c r="H101"/>
      <c r="I101"/>
      <c r="J101"/>
      <c r="K101"/>
      <c r="L101"/>
      <c r="M101"/>
    </row>
    <row r="102" spans="2:13" ht="14.5">
      <c r="B102"/>
      <c r="C102"/>
      <c r="D102"/>
      <c r="E102"/>
      <c r="F102"/>
      <c r="G102"/>
      <c r="H102"/>
      <c r="I102"/>
      <c r="J102"/>
      <c r="K102"/>
      <c r="L102"/>
      <c r="M102"/>
    </row>
    <row r="103" spans="2:13" ht="14.5">
      <c r="B103"/>
      <c r="C103"/>
      <c r="D103"/>
      <c r="E103"/>
      <c r="F103"/>
      <c r="G103"/>
      <c r="H103"/>
      <c r="I103"/>
      <c r="J103"/>
      <c r="K103"/>
      <c r="L103"/>
      <c r="M103"/>
    </row>
    <row r="104" spans="2:13" ht="14.5">
      <c r="B104"/>
      <c r="C104"/>
      <c r="D104"/>
      <c r="E104"/>
      <c r="F104"/>
      <c r="G104"/>
      <c r="H104"/>
      <c r="I104"/>
      <c r="J104"/>
      <c r="K104"/>
      <c r="L104"/>
      <c r="M104"/>
    </row>
    <row r="105" spans="2:13" ht="14.5">
      <c r="B105"/>
      <c r="C105"/>
      <c r="D105"/>
      <c r="E105"/>
      <c r="F105"/>
      <c r="G105"/>
      <c r="H105"/>
      <c r="I105"/>
      <c r="J105"/>
      <c r="K105"/>
      <c r="L105"/>
      <c r="M105"/>
    </row>
    <row r="106" spans="2:13" ht="14.5">
      <c r="B106"/>
      <c r="C106"/>
      <c r="D106"/>
      <c r="E106"/>
      <c r="F106"/>
      <c r="G106"/>
      <c r="H106"/>
      <c r="I106"/>
      <c r="J106"/>
      <c r="K106"/>
      <c r="L106"/>
      <c r="M106"/>
    </row>
    <row r="107" spans="2:13" ht="14.5">
      <c r="B107"/>
      <c r="C107"/>
      <c r="D107"/>
      <c r="E107"/>
      <c r="F107"/>
      <c r="G107"/>
      <c r="H107"/>
      <c r="I107"/>
      <c r="J107"/>
      <c r="K107"/>
      <c r="L107"/>
      <c r="M107"/>
    </row>
    <row r="108" spans="2:13" ht="14.5">
      <c r="B108"/>
      <c r="C108"/>
      <c r="D108"/>
      <c r="E108"/>
      <c r="F108"/>
      <c r="G108"/>
      <c r="H108"/>
      <c r="I108"/>
      <c r="J108"/>
      <c r="K108"/>
      <c r="L108"/>
      <c r="M108"/>
    </row>
    <row r="109" spans="2:13" ht="14.5">
      <c r="B109"/>
      <c r="C109"/>
      <c r="D109"/>
      <c r="E109"/>
      <c r="F109"/>
      <c r="G109"/>
      <c r="H109"/>
      <c r="I109"/>
      <c r="J109"/>
      <c r="K109"/>
      <c r="L109"/>
      <c r="M109"/>
    </row>
    <row r="110" spans="2:13" ht="14.5">
      <c r="B110"/>
      <c r="C110"/>
      <c r="D110"/>
      <c r="E110"/>
      <c r="F110"/>
      <c r="G110"/>
      <c r="H110"/>
      <c r="I110"/>
      <c r="J110"/>
      <c r="K110"/>
      <c r="L110"/>
      <c r="M110"/>
    </row>
    <row r="111" spans="2:13" ht="14.5">
      <c r="B111"/>
      <c r="C111"/>
      <c r="D111"/>
      <c r="E111"/>
      <c r="F111"/>
      <c r="G111"/>
      <c r="H111"/>
      <c r="I111"/>
      <c r="J111"/>
      <c r="K111"/>
      <c r="L111"/>
      <c r="M111"/>
    </row>
    <row r="112" spans="2:13" ht="14.5">
      <c r="B112"/>
      <c r="C112"/>
      <c r="D112"/>
      <c r="E112"/>
      <c r="F112"/>
      <c r="G112"/>
      <c r="H112"/>
      <c r="I112"/>
      <c r="J112"/>
      <c r="K112"/>
      <c r="L112"/>
      <c r="M112"/>
    </row>
    <row r="113" spans="2:13" ht="14.5">
      <c r="B113"/>
      <c r="C113"/>
      <c r="D113"/>
      <c r="E113"/>
      <c r="F113"/>
      <c r="G113"/>
      <c r="H113"/>
      <c r="I113"/>
      <c r="J113"/>
      <c r="K113"/>
      <c r="L113"/>
      <c r="M113"/>
    </row>
    <row r="114" spans="2:13" ht="14.5">
      <c r="B114"/>
      <c r="C114"/>
      <c r="D114"/>
      <c r="E114"/>
      <c r="F114"/>
      <c r="G114"/>
      <c r="H114"/>
      <c r="I114"/>
      <c r="J114"/>
      <c r="K114"/>
      <c r="L114"/>
      <c r="M114"/>
    </row>
    <row r="115" spans="2:13" ht="14.5">
      <c r="B115"/>
      <c r="C115"/>
      <c r="D115"/>
      <c r="E115"/>
      <c r="F115"/>
      <c r="G115"/>
      <c r="H115"/>
      <c r="I115"/>
      <c r="J115"/>
      <c r="K115"/>
      <c r="L115"/>
      <c r="M115"/>
    </row>
    <row r="116" spans="2:13" ht="14.5">
      <c r="B116"/>
      <c r="C116"/>
      <c r="D116"/>
      <c r="E116"/>
      <c r="F116"/>
      <c r="G116"/>
      <c r="H116"/>
      <c r="I116"/>
      <c r="J116"/>
      <c r="K116"/>
      <c r="L116"/>
      <c r="M116"/>
    </row>
    <row r="117" spans="2:13" ht="14.5">
      <c r="B117"/>
      <c r="C117"/>
      <c r="D117"/>
      <c r="E117"/>
      <c r="F117"/>
      <c r="G117"/>
      <c r="H117"/>
      <c r="I117"/>
      <c r="J117"/>
      <c r="K117"/>
      <c r="L117"/>
      <c r="M117"/>
    </row>
    <row r="118" spans="2:13" ht="14.5">
      <c r="B118"/>
      <c r="C118"/>
      <c r="D118"/>
      <c r="E118"/>
      <c r="F118"/>
      <c r="G118"/>
      <c r="H118"/>
      <c r="I118"/>
      <c r="J118"/>
      <c r="K118"/>
      <c r="L118"/>
      <c r="M118"/>
    </row>
    <row r="119" spans="2:13" ht="14.5">
      <c r="B119"/>
      <c r="C119"/>
      <c r="D119"/>
      <c r="E119"/>
      <c r="F119"/>
      <c r="G119"/>
      <c r="H119"/>
      <c r="I119"/>
      <c r="J119"/>
      <c r="K119"/>
      <c r="L119"/>
      <c r="M119"/>
    </row>
    <row r="120" spans="2:13" ht="14.5">
      <c r="B120"/>
      <c r="C120"/>
      <c r="D120"/>
      <c r="E120"/>
      <c r="F120"/>
      <c r="G120"/>
      <c r="H120"/>
      <c r="I120"/>
      <c r="J120"/>
      <c r="K120"/>
      <c r="L120"/>
      <c r="M120"/>
    </row>
    <row r="121" spans="2:13" ht="14.5">
      <c r="B121"/>
      <c r="C121"/>
      <c r="D121"/>
      <c r="E121"/>
      <c r="F121"/>
      <c r="G121"/>
      <c r="H121"/>
      <c r="I121"/>
      <c r="J121"/>
      <c r="K121"/>
      <c r="L121"/>
      <c r="M121"/>
    </row>
    <row r="122" spans="2:13" ht="14.5">
      <c r="B122"/>
      <c r="C122"/>
      <c r="D122"/>
      <c r="E122"/>
      <c r="F122"/>
      <c r="G122"/>
      <c r="H122"/>
      <c r="I122"/>
      <c r="J122"/>
      <c r="K122"/>
      <c r="L122"/>
      <c r="M122"/>
    </row>
    <row r="123" spans="2:13" ht="14.5">
      <c r="B123"/>
      <c r="C123"/>
      <c r="D123"/>
      <c r="E123"/>
      <c r="F123"/>
      <c r="G123"/>
      <c r="H123"/>
      <c r="I123"/>
      <c r="J123"/>
      <c r="K123"/>
      <c r="L123"/>
      <c r="M123"/>
    </row>
    <row r="124" spans="2:13" ht="14.5">
      <c r="B124"/>
      <c r="C124"/>
      <c r="D124"/>
      <c r="E124"/>
      <c r="F124"/>
      <c r="G124"/>
      <c r="H124"/>
      <c r="I124"/>
      <c r="J124"/>
      <c r="K124"/>
      <c r="L124"/>
      <c r="M124"/>
    </row>
    <row r="125" spans="2:13" ht="14.5">
      <c r="B125"/>
      <c r="C125"/>
      <c r="D125"/>
      <c r="E125"/>
      <c r="F125"/>
      <c r="G125"/>
      <c r="H125"/>
      <c r="I125"/>
      <c r="J125"/>
      <c r="K125"/>
      <c r="L125"/>
      <c r="M125"/>
    </row>
    <row r="126" spans="2:13" ht="14.5">
      <c r="B126"/>
      <c r="C126"/>
      <c r="D126"/>
      <c r="E126"/>
      <c r="F126"/>
      <c r="G126"/>
      <c r="H126"/>
      <c r="I126"/>
      <c r="J126"/>
      <c r="K126"/>
      <c r="L126"/>
      <c r="M126"/>
    </row>
    <row r="127" spans="2:13" ht="14.5">
      <c r="B127"/>
      <c r="C127"/>
      <c r="D127"/>
      <c r="E127"/>
      <c r="F127"/>
      <c r="G127"/>
      <c r="H127"/>
      <c r="I127"/>
      <c r="J127"/>
      <c r="K127"/>
      <c r="L127"/>
      <c r="M127"/>
    </row>
    <row r="128" spans="2:13" ht="14.5">
      <c r="B128"/>
      <c r="C128"/>
      <c r="D128"/>
      <c r="E128"/>
      <c r="F128"/>
      <c r="G128"/>
      <c r="H128"/>
      <c r="I128"/>
      <c r="J128"/>
      <c r="K128"/>
      <c r="L128"/>
      <c r="M128"/>
    </row>
    <row r="129" spans="2:13" ht="14.5">
      <c r="B129"/>
      <c r="C129"/>
      <c r="D129"/>
      <c r="E129"/>
      <c r="F129"/>
      <c r="G129"/>
      <c r="H129"/>
      <c r="I129"/>
      <c r="J129"/>
      <c r="K129"/>
      <c r="L129"/>
      <c r="M129"/>
    </row>
    <row r="130" spans="2:13" ht="14.5">
      <c r="B130"/>
      <c r="C130"/>
      <c r="D130"/>
      <c r="E130"/>
      <c r="F130"/>
      <c r="G130"/>
      <c r="H130"/>
      <c r="I130"/>
      <c r="J130"/>
      <c r="K130"/>
      <c r="L130"/>
      <c r="M130"/>
    </row>
    <row r="131" spans="2:13" ht="14.5">
      <c r="B131"/>
      <c r="C131"/>
      <c r="D131"/>
      <c r="E131"/>
      <c r="F131"/>
      <c r="G131"/>
      <c r="H131"/>
      <c r="I131"/>
      <c r="J131"/>
      <c r="K131"/>
      <c r="L131"/>
      <c r="M131"/>
    </row>
    <row r="132" spans="2:13" ht="14.5">
      <c r="B132"/>
      <c r="C132"/>
      <c r="D132"/>
      <c r="E132"/>
      <c r="F132"/>
      <c r="G132"/>
      <c r="H132"/>
      <c r="I132"/>
      <c r="J132"/>
      <c r="K132"/>
      <c r="L132"/>
      <c r="M132"/>
    </row>
    <row r="133" spans="2:13" ht="14.5">
      <c r="B133"/>
      <c r="C133"/>
      <c r="D133"/>
      <c r="E133"/>
      <c r="F133"/>
      <c r="G133"/>
      <c r="H133"/>
      <c r="I133"/>
      <c r="J133"/>
      <c r="K133"/>
      <c r="L133"/>
      <c r="M133"/>
    </row>
    <row r="134" spans="2:13" ht="14.5">
      <c r="B134"/>
      <c r="C134"/>
      <c r="D134"/>
      <c r="E134"/>
      <c r="F134"/>
      <c r="G134"/>
      <c r="H134"/>
      <c r="I134"/>
      <c r="J134"/>
      <c r="K134"/>
      <c r="L134"/>
      <c r="M134"/>
    </row>
  </sheetData>
  <mergeCells count="1">
    <mergeCell ref="B3:M3"/>
  </mergeCells>
  <pageMargins left="0.7" right="0.7" top="0.75" bottom="0.75" header="0.3" footer="0.3"/>
  <pageSetup orientation="portrait" r:id="rId2"/>
  <headerFooter>
    <oddFooter>&amp;CCopyright © 2013 Everest Global, Inc.
EGR-2013-2-D-0892</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sheetPr>
  <dimension ref="B1:R97"/>
  <sheetViews>
    <sheetView showGridLines="0" zoomScale="90" zoomScaleNormal="90" workbookViewId="0">
      <pane xSplit="5" ySplit="7" topLeftCell="F8"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10" customWidth="1"/>
    <col min="2" max="2" width="14.81640625" style="10" customWidth="1"/>
    <col min="3" max="3" width="12.36328125" style="10" customWidth="1"/>
    <col min="4" max="4" width="13.1796875" style="10" customWidth="1"/>
    <col min="5" max="5" width="11" style="10" customWidth="1"/>
    <col min="6" max="6" width="12.08984375" style="10" customWidth="1"/>
    <col min="7" max="7" width="4" style="10" customWidth="1"/>
    <col min="8" max="8" width="7.453125" style="10" customWidth="1"/>
    <col min="9" max="9" width="7.54296875" style="10" customWidth="1"/>
    <col min="10" max="10" width="7.08984375" style="10" customWidth="1"/>
    <col min="11" max="11" width="8.453125" style="10" customWidth="1"/>
    <col min="12" max="12" width="8.08984375" style="10" customWidth="1"/>
    <col min="13" max="13" width="7.453125" style="10" customWidth="1"/>
    <col min="14" max="14" width="7.54296875" style="10" customWidth="1"/>
    <col min="15" max="15" width="7.08984375" style="10" customWidth="1"/>
    <col min="16" max="16" width="8.453125" style="10" customWidth="1"/>
    <col min="17" max="17" width="8.90625" style="10" customWidth="1"/>
    <col min="18" max="18" width="7.453125" style="10" customWidth="1"/>
    <col min="19" max="19" width="7.54296875" style="10" customWidth="1"/>
    <col min="20" max="20" width="7.08984375" style="10" customWidth="1"/>
    <col min="21" max="21" width="8.453125" style="10" customWidth="1"/>
    <col min="22" max="22" width="9.54296875" style="10" customWidth="1"/>
    <col min="23" max="23" width="11.36328125" style="10" customWidth="1"/>
    <col min="24" max="24" width="16" style="10" customWidth="1"/>
    <col min="25" max="25" width="9" style="10" customWidth="1"/>
    <col min="26" max="26" width="12" style="10" customWidth="1"/>
    <col min="27" max="27" width="15" style="10" customWidth="1"/>
    <col min="28" max="28" width="18.08984375" style="10" bestFit="1" customWidth="1"/>
    <col min="29" max="29" width="8.90625" style="10" customWidth="1"/>
    <col min="30" max="30" width="8.453125" style="10" customWidth="1"/>
    <col min="31" max="31" width="10.36328125" style="10" customWidth="1"/>
    <col min="32" max="32" width="12.90625" style="10" customWidth="1"/>
    <col min="33" max="33" width="16" style="10" bestFit="1" customWidth="1"/>
    <col min="34" max="34" width="9" style="10" customWidth="1"/>
    <col min="35" max="35" width="12" style="10" customWidth="1"/>
    <col min="36" max="36" width="15" style="10" customWidth="1"/>
    <col min="37" max="37" width="18.08984375" style="10" customWidth="1"/>
    <col min="38" max="38" width="9.54296875" style="10" customWidth="1"/>
    <col min="39" max="39" width="11.36328125" style="10" bestFit="1" customWidth="1"/>
    <col min="40" max="40" width="12.90625" style="10" bestFit="1" customWidth="1"/>
    <col min="41" max="41" width="16" style="10" bestFit="1" customWidth="1"/>
    <col min="42" max="42" width="9.54296875" style="10" bestFit="1" customWidth="1"/>
    <col min="43" max="43" width="9.08984375" style="10"/>
    <col min="44" max="44" width="12" style="10" bestFit="1" customWidth="1"/>
    <col min="45" max="45" width="12.08984375" style="10" bestFit="1" customWidth="1"/>
    <col min="46" max="46" width="15.90625" style="10" bestFit="1" customWidth="1"/>
    <col min="47" max="47" width="18.08984375" style="10" bestFit="1" customWidth="1"/>
    <col min="48" max="48" width="19" style="10" bestFit="1" customWidth="1"/>
    <col min="49" max="49" width="9.54296875" style="10" bestFit="1" customWidth="1"/>
    <col min="50" max="50" width="11.36328125" style="10" bestFit="1" customWidth="1"/>
    <col min="51" max="16384" width="9.08984375" style="10"/>
  </cols>
  <sheetData>
    <row r="1" spans="2:18" ht="14.15" customHeight="1"/>
    <row r="2" spans="2:18" ht="14.15" customHeight="1"/>
    <row r="3" spans="2:18" ht="39.9" customHeight="1">
      <c r="B3" s="553" t="s">
        <v>1059</v>
      </c>
      <c r="C3" s="553"/>
      <c r="D3" s="553"/>
      <c r="E3" s="553"/>
      <c r="F3" s="553"/>
      <c r="G3" s="553"/>
      <c r="H3" s="553"/>
      <c r="I3" s="553"/>
      <c r="J3" s="553"/>
      <c r="K3" s="553"/>
      <c r="L3" s="553"/>
      <c r="M3" s="553"/>
      <c r="N3" s="553"/>
      <c r="O3" s="553"/>
      <c r="P3" s="553"/>
      <c r="Q3" s="553"/>
      <c r="R3" s="553"/>
    </row>
    <row r="4" spans="2:18" ht="14.15" customHeight="1"/>
    <row r="5" spans="2:18" ht="12.75" customHeight="1">
      <c r="B5" s="61" t="s">
        <v>284</v>
      </c>
      <c r="F5" s="61" t="s">
        <v>284</v>
      </c>
      <c r="H5" s="61"/>
    </row>
    <row r="6" spans="2:18" ht="12.75" customHeight="1">
      <c r="B6" s="145" t="s">
        <v>427</v>
      </c>
      <c r="F6" s="20" t="s">
        <v>436</v>
      </c>
      <c r="H6" s="20"/>
    </row>
    <row r="7" spans="2:18">
      <c r="B7" s="407" t="s">
        <v>21</v>
      </c>
      <c r="C7" s="407" t="s">
        <v>1</v>
      </c>
      <c r="D7" s="407" t="s">
        <v>2</v>
      </c>
      <c r="E7" s="407" t="s">
        <v>3</v>
      </c>
      <c r="F7" s="411" t="s">
        <v>284</v>
      </c>
    </row>
    <row r="8" spans="2:18">
      <c r="B8" s="408" t="s">
        <v>364</v>
      </c>
      <c r="C8" s="408" t="s">
        <v>393</v>
      </c>
      <c r="D8" s="408" t="s">
        <v>400</v>
      </c>
      <c r="E8" s="408" t="s">
        <v>404</v>
      </c>
      <c r="F8" s="410">
        <v>0.18</v>
      </c>
    </row>
    <row r="9" spans="2:18">
      <c r="B9" s="409"/>
      <c r="C9" s="409"/>
      <c r="D9" s="409"/>
      <c r="E9" s="408" t="s">
        <v>10</v>
      </c>
      <c r="F9" s="410">
        <v>0.22</v>
      </c>
    </row>
    <row r="10" spans="2:18">
      <c r="B10" s="409"/>
      <c r="C10" s="409"/>
      <c r="D10" s="409"/>
      <c r="E10" s="408" t="s">
        <v>405</v>
      </c>
      <c r="F10" s="410">
        <v>0.14000000000000001</v>
      </c>
    </row>
    <row r="11" spans="2:18">
      <c r="B11" s="409"/>
      <c r="C11" s="409"/>
      <c r="D11" s="409"/>
      <c r="E11" s="408" t="s">
        <v>233</v>
      </c>
      <c r="F11" s="410">
        <v>0.16</v>
      </c>
    </row>
    <row r="12" spans="2:18">
      <c r="B12" s="408" t="s">
        <v>378</v>
      </c>
      <c r="C12" s="408" t="s">
        <v>18</v>
      </c>
      <c r="D12" s="408" t="s">
        <v>399</v>
      </c>
      <c r="E12" s="408" t="s">
        <v>404</v>
      </c>
      <c r="F12" s="410">
        <v>0.32</v>
      </c>
    </row>
    <row r="13" spans="2:18">
      <c r="B13" s="409"/>
      <c r="C13" s="409"/>
      <c r="D13" s="409"/>
      <c r="E13" s="408" t="s">
        <v>10</v>
      </c>
      <c r="F13" s="410">
        <v>0.42</v>
      </c>
    </row>
    <row r="14" spans="2:18">
      <c r="B14" s="409"/>
      <c r="C14" s="409"/>
      <c r="D14" s="409"/>
      <c r="E14" s="408" t="s">
        <v>405</v>
      </c>
      <c r="F14" s="410">
        <v>0.16</v>
      </c>
    </row>
    <row r="15" spans="2:18">
      <c r="B15" s="409"/>
      <c r="C15" s="409"/>
      <c r="D15" s="409"/>
      <c r="E15" s="408" t="s">
        <v>233</v>
      </c>
      <c r="F15" s="410">
        <v>0.215</v>
      </c>
    </row>
    <row r="16" spans="2:18">
      <c r="B16" s="409"/>
      <c r="C16" s="409"/>
      <c r="D16" s="408" t="s">
        <v>401</v>
      </c>
      <c r="E16" s="408" t="s">
        <v>404</v>
      </c>
      <c r="F16" s="410">
        <v>0.35</v>
      </c>
    </row>
    <row r="17" spans="2:6">
      <c r="B17" s="409"/>
      <c r="C17" s="409"/>
      <c r="D17" s="409"/>
      <c r="E17" s="408" t="s">
        <v>10</v>
      </c>
      <c r="F17" s="410">
        <v>0.45</v>
      </c>
    </row>
    <row r="18" spans="2:6">
      <c r="B18" s="409"/>
      <c r="C18" s="409"/>
      <c r="D18" s="409"/>
      <c r="E18" s="408" t="s">
        <v>405</v>
      </c>
      <c r="F18" s="410">
        <v>0.18</v>
      </c>
    </row>
    <row r="19" spans="2:6">
      <c r="B19" s="409"/>
      <c r="C19" s="409"/>
      <c r="D19" s="409"/>
      <c r="E19" s="408" t="s">
        <v>233</v>
      </c>
      <c r="F19" s="410">
        <v>0.2</v>
      </c>
    </row>
    <row r="20" spans="2:6">
      <c r="B20" s="409"/>
      <c r="C20" s="409"/>
      <c r="D20" s="408" t="s">
        <v>398</v>
      </c>
      <c r="E20" s="408" t="s">
        <v>404</v>
      </c>
      <c r="F20" s="410">
        <v>0.32</v>
      </c>
    </row>
    <row r="21" spans="2:6">
      <c r="B21" s="409"/>
      <c r="C21" s="409"/>
      <c r="D21" s="409"/>
      <c r="E21" s="408" t="s">
        <v>10</v>
      </c>
      <c r="F21" s="410">
        <v>0.42</v>
      </c>
    </row>
    <row r="22" spans="2:6">
      <c r="B22" s="409"/>
      <c r="C22" s="409"/>
      <c r="D22" s="409"/>
      <c r="E22" s="408" t="s">
        <v>405</v>
      </c>
      <c r="F22" s="410">
        <v>0.16</v>
      </c>
    </row>
    <row r="23" spans="2:6">
      <c r="B23" s="409"/>
      <c r="C23" s="409"/>
      <c r="D23" s="409"/>
      <c r="E23" s="408" t="s">
        <v>233</v>
      </c>
      <c r="F23" s="410">
        <v>0.215</v>
      </c>
    </row>
    <row r="24" spans="2:6">
      <c r="B24" s="409"/>
      <c r="C24" s="409"/>
      <c r="D24" s="408" t="s">
        <v>397</v>
      </c>
      <c r="E24" s="408" t="s">
        <v>404</v>
      </c>
      <c r="F24" s="410">
        <v>0.32</v>
      </c>
    </row>
    <row r="25" spans="2:6">
      <c r="B25" s="409"/>
      <c r="C25" s="409"/>
      <c r="D25" s="409"/>
      <c r="E25" s="408" t="s">
        <v>10</v>
      </c>
      <c r="F25" s="410">
        <v>0.42</v>
      </c>
    </row>
    <row r="26" spans="2:6">
      <c r="B26" s="409"/>
      <c r="C26" s="409"/>
      <c r="D26" s="409"/>
      <c r="E26" s="408" t="s">
        <v>405</v>
      </c>
      <c r="F26" s="410">
        <v>0.17</v>
      </c>
    </row>
    <row r="27" spans="2:6">
      <c r="B27" s="409"/>
      <c r="C27" s="409"/>
      <c r="D27" s="409"/>
      <c r="E27" s="408" t="s">
        <v>233</v>
      </c>
      <c r="F27" s="410">
        <v>0.2</v>
      </c>
    </row>
    <row r="28" spans="2:6">
      <c r="B28" s="409"/>
      <c r="C28" s="409"/>
      <c r="D28" s="408" t="s">
        <v>425</v>
      </c>
      <c r="E28" s="408" t="s">
        <v>404</v>
      </c>
      <c r="F28" s="410">
        <v>0.35</v>
      </c>
    </row>
    <row r="29" spans="2:6">
      <c r="B29" s="409"/>
      <c r="C29" s="409"/>
      <c r="D29" s="409"/>
      <c r="E29" s="408" t="s">
        <v>10</v>
      </c>
      <c r="F29" s="410">
        <v>0.45</v>
      </c>
    </row>
    <row r="30" spans="2:6">
      <c r="B30" s="409"/>
      <c r="C30" s="409"/>
      <c r="D30" s="409"/>
      <c r="E30" s="408" t="s">
        <v>405</v>
      </c>
      <c r="F30" s="410">
        <v>0.18</v>
      </c>
    </row>
    <row r="31" spans="2:6">
      <c r="B31" s="409"/>
      <c r="C31" s="409"/>
      <c r="D31" s="409"/>
      <c r="E31" s="408" t="s">
        <v>233</v>
      </c>
      <c r="F31" s="410">
        <v>0.23</v>
      </c>
    </row>
    <row r="32" spans="2:6">
      <c r="B32" s="409"/>
      <c r="C32" s="408" t="s">
        <v>19</v>
      </c>
      <c r="D32" s="408" t="s">
        <v>377</v>
      </c>
      <c r="E32" s="408" t="s">
        <v>404</v>
      </c>
      <c r="F32" s="410">
        <v>0.32</v>
      </c>
    </row>
    <row r="33" spans="2:6">
      <c r="B33" s="409"/>
      <c r="C33" s="409"/>
      <c r="D33" s="409"/>
      <c r="E33" s="408" t="s">
        <v>10</v>
      </c>
      <c r="F33" s="410">
        <v>0.48</v>
      </c>
    </row>
    <row r="34" spans="2:6">
      <c r="B34" s="409"/>
      <c r="C34" s="409"/>
      <c r="D34" s="409"/>
      <c r="E34" s="408" t="s">
        <v>405</v>
      </c>
      <c r="F34" s="410">
        <v>0.16</v>
      </c>
    </row>
    <row r="35" spans="2:6">
      <c r="B35" s="409"/>
      <c r="C35" s="409"/>
      <c r="D35" s="409"/>
      <c r="E35" s="408" t="s">
        <v>233</v>
      </c>
      <c r="F35" s="410">
        <v>0.18</v>
      </c>
    </row>
    <row r="36" spans="2:6" ht="14.5">
      <c r="B36"/>
      <c r="C36"/>
      <c r="D36"/>
      <c r="E36"/>
      <c r="F36"/>
    </row>
    <row r="37" spans="2:6" ht="14.5">
      <c r="B37"/>
      <c r="C37"/>
      <c r="D37"/>
      <c r="E37"/>
      <c r="F37"/>
    </row>
    <row r="38" spans="2:6" ht="14.5">
      <c r="B38"/>
      <c r="C38"/>
      <c r="D38"/>
      <c r="E38"/>
      <c r="F38"/>
    </row>
    <row r="39" spans="2:6" ht="14.5">
      <c r="B39"/>
      <c r="C39"/>
      <c r="D39"/>
      <c r="E39"/>
      <c r="F39"/>
    </row>
    <row r="40" spans="2:6" ht="14.5">
      <c r="B40"/>
      <c r="C40"/>
      <c r="D40"/>
      <c r="E40"/>
      <c r="F40"/>
    </row>
    <row r="41" spans="2:6" ht="14.5">
      <c r="B41"/>
      <c r="C41"/>
      <c r="D41"/>
      <c r="E41"/>
      <c r="F41"/>
    </row>
    <row r="42" spans="2:6" ht="14.5">
      <c r="B42"/>
      <c r="C42"/>
      <c r="D42"/>
      <c r="E42"/>
      <c r="F42"/>
    </row>
    <row r="43" spans="2:6" ht="14.5">
      <c r="B43"/>
      <c r="C43"/>
      <c r="D43"/>
      <c r="E43"/>
      <c r="F43"/>
    </row>
    <row r="44" spans="2:6" ht="14.5">
      <c r="B44"/>
      <c r="C44"/>
      <c r="D44"/>
      <c r="E44"/>
      <c r="F44"/>
    </row>
    <row r="45" spans="2:6" ht="14.5">
      <c r="B45"/>
      <c r="C45"/>
      <c r="D45"/>
      <c r="E45"/>
      <c r="F45"/>
    </row>
    <row r="46" spans="2:6" ht="14.5">
      <c r="B46"/>
      <c r="C46"/>
      <c r="D46"/>
      <c r="E46"/>
      <c r="F46"/>
    </row>
    <row r="47" spans="2:6" ht="14.5">
      <c r="B47"/>
      <c r="C47"/>
      <c r="D47"/>
      <c r="E47"/>
      <c r="F47"/>
    </row>
    <row r="48" spans="2:6" ht="14.5">
      <c r="B48"/>
      <c r="C48"/>
      <c r="D48"/>
      <c r="E48"/>
      <c r="F48"/>
    </row>
    <row r="49" spans="2:6" ht="14.5">
      <c r="B49"/>
      <c r="C49"/>
      <c r="D49"/>
      <c r="E49"/>
      <c r="F49"/>
    </row>
    <row r="50" spans="2:6" ht="14.5">
      <c r="B50"/>
      <c r="C50"/>
      <c r="D50"/>
      <c r="E50"/>
      <c r="F50"/>
    </row>
    <row r="51" spans="2:6" ht="14.5">
      <c r="B51"/>
      <c r="C51"/>
      <c r="D51"/>
      <c r="E51"/>
      <c r="F51"/>
    </row>
    <row r="52" spans="2:6" ht="14.5">
      <c r="B52"/>
      <c r="C52"/>
      <c r="D52"/>
      <c r="E52"/>
      <c r="F52"/>
    </row>
    <row r="53" spans="2:6" ht="14.5">
      <c r="B53"/>
      <c r="C53"/>
      <c r="D53"/>
      <c r="E53"/>
      <c r="F53"/>
    </row>
    <row r="54" spans="2:6" ht="14.5">
      <c r="B54"/>
      <c r="C54"/>
      <c r="D54"/>
      <c r="E54"/>
      <c r="F54"/>
    </row>
    <row r="55" spans="2:6" ht="14.5">
      <c r="B55"/>
      <c r="C55"/>
      <c r="D55"/>
      <c r="E55"/>
      <c r="F55"/>
    </row>
    <row r="56" spans="2:6" ht="14.5">
      <c r="B56"/>
      <c r="C56"/>
      <c r="D56"/>
      <c r="E56"/>
      <c r="F56"/>
    </row>
    <row r="57" spans="2:6" ht="14.5">
      <c r="B57"/>
      <c r="C57"/>
      <c r="D57"/>
      <c r="E57"/>
      <c r="F57"/>
    </row>
    <row r="58" spans="2:6" ht="14.5">
      <c r="B58"/>
      <c r="C58"/>
      <c r="D58"/>
      <c r="E58"/>
      <c r="F58"/>
    </row>
    <row r="59" spans="2:6" ht="14.5">
      <c r="B59"/>
      <c r="C59"/>
      <c r="D59"/>
      <c r="E59"/>
      <c r="F59"/>
    </row>
    <row r="60" spans="2:6" ht="14.5">
      <c r="B60"/>
      <c r="C60"/>
      <c r="D60"/>
      <c r="E60"/>
      <c r="F60"/>
    </row>
    <row r="61" spans="2:6" ht="14.5">
      <c r="B61"/>
      <c r="C61"/>
      <c r="D61"/>
      <c r="E61"/>
      <c r="F61"/>
    </row>
    <row r="62" spans="2:6" ht="14.5">
      <c r="B62"/>
      <c r="C62"/>
      <c r="D62"/>
      <c r="E62"/>
      <c r="F62"/>
    </row>
    <row r="63" spans="2:6" ht="14.5">
      <c r="B63"/>
      <c r="C63"/>
      <c r="D63"/>
      <c r="E63"/>
      <c r="F63"/>
    </row>
    <row r="64" spans="2:6" ht="14.5">
      <c r="B64"/>
      <c r="C64"/>
      <c r="D64"/>
      <c r="E64"/>
      <c r="F64"/>
    </row>
    <row r="65" spans="2:6" ht="14.5">
      <c r="B65"/>
      <c r="C65"/>
      <c r="D65"/>
      <c r="E65"/>
      <c r="F65"/>
    </row>
    <row r="66" spans="2:6" ht="14.5">
      <c r="B66"/>
      <c r="C66"/>
      <c r="D66"/>
      <c r="E66"/>
      <c r="F66"/>
    </row>
    <row r="67" spans="2:6" ht="14.5">
      <c r="B67"/>
      <c r="C67"/>
      <c r="D67"/>
      <c r="E67"/>
      <c r="F67"/>
    </row>
    <row r="68" spans="2:6" ht="14.5">
      <c r="B68"/>
      <c r="C68"/>
      <c r="D68"/>
      <c r="E68"/>
      <c r="F68"/>
    </row>
    <row r="69" spans="2:6" ht="14.5">
      <c r="B69"/>
      <c r="C69"/>
      <c r="D69"/>
      <c r="E69"/>
      <c r="F69"/>
    </row>
    <row r="70" spans="2:6" ht="14.5">
      <c r="B70"/>
      <c r="C70"/>
      <c r="D70"/>
      <c r="E70"/>
      <c r="F70"/>
    </row>
    <row r="71" spans="2:6" ht="14.5">
      <c r="B71"/>
      <c r="C71"/>
      <c r="D71"/>
      <c r="E71"/>
      <c r="F71"/>
    </row>
    <row r="72" spans="2:6" ht="14.5">
      <c r="B72"/>
      <c r="C72"/>
      <c r="D72"/>
      <c r="E72"/>
      <c r="F72"/>
    </row>
    <row r="73" spans="2:6" ht="14.5">
      <c r="B73"/>
      <c r="C73"/>
      <c r="D73"/>
      <c r="E73"/>
      <c r="F73"/>
    </row>
    <row r="74" spans="2:6" ht="14.5">
      <c r="B74"/>
      <c r="C74"/>
      <c r="D74"/>
      <c r="E74"/>
      <c r="F74"/>
    </row>
    <row r="75" spans="2:6" ht="14.5">
      <c r="B75"/>
      <c r="C75"/>
      <c r="D75"/>
      <c r="E75"/>
      <c r="F75"/>
    </row>
    <row r="76" spans="2:6" ht="14.5">
      <c r="B76"/>
      <c r="C76"/>
      <c r="D76"/>
      <c r="E76"/>
      <c r="F76"/>
    </row>
    <row r="77" spans="2:6" ht="14.5">
      <c r="B77"/>
      <c r="C77"/>
      <c r="D77"/>
      <c r="E77"/>
      <c r="F77"/>
    </row>
    <row r="78" spans="2:6" ht="14.5">
      <c r="B78"/>
      <c r="C78"/>
      <c r="D78"/>
      <c r="E78"/>
      <c r="F78"/>
    </row>
    <row r="79" spans="2:6" ht="14.5">
      <c r="B79"/>
      <c r="C79"/>
      <c r="D79"/>
      <c r="E79"/>
      <c r="F79"/>
    </row>
    <row r="80" spans="2:6" ht="14.5">
      <c r="B80"/>
      <c r="C80"/>
      <c r="D80"/>
      <c r="E80"/>
      <c r="F80"/>
    </row>
    <row r="81" spans="2:6" ht="14.5">
      <c r="B81"/>
      <c r="C81"/>
      <c r="D81"/>
      <c r="E81"/>
      <c r="F81"/>
    </row>
    <row r="82" spans="2:6" ht="14.5">
      <c r="B82"/>
      <c r="C82"/>
      <c r="D82"/>
      <c r="E82"/>
      <c r="F82"/>
    </row>
    <row r="83" spans="2:6" ht="14.5">
      <c r="B83"/>
      <c r="C83"/>
      <c r="D83"/>
      <c r="E83"/>
      <c r="F83"/>
    </row>
    <row r="84" spans="2:6" ht="14.5">
      <c r="B84"/>
      <c r="C84"/>
      <c r="D84"/>
      <c r="E84"/>
      <c r="F84"/>
    </row>
    <row r="85" spans="2:6" ht="14.5">
      <c r="B85"/>
      <c r="C85"/>
      <c r="D85"/>
      <c r="E85"/>
      <c r="F85"/>
    </row>
    <row r="86" spans="2:6" ht="14.5">
      <c r="B86"/>
      <c r="C86"/>
      <c r="D86"/>
      <c r="E86"/>
      <c r="F86"/>
    </row>
    <row r="87" spans="2:6" ht="14.5">
      <c r="B87"/>
      <c r="C87"/>
      <c r="D87"/>
      <c r="E87"/>
      <c r="F87"/>
    </row>
    <row r="88" spans="2:6" ht="14.5">
      <c r="B88"/>
      <c r="C88"/>
      <c r="D88"/>
      <c r="E88"/>
      <c r="F88"/>
    </row>
    <row r="89" spans="2:6" ht="14.5">
      <c r="B89"/>
      <c r="C89"/>
      <c r="D89"/>
      <c r="E89"/>
      <c r="F89"/>
    </row>
    <row r="90" spans="2:6" ht="14.5">
      <c r="B90"/>
      <c r="C90"/>
      <c r="D90"/>
      <c r="E90"/>
      <c r="F90"/>
    </row>
    <row r="91" spans="2:6" ht="14.5">
      <c r="B91"/>
      <c r="C91"/>
      <c r="D91"/>
      <c r="E91"/>
      <c r="F91"/>
    </row>
    <row r="92" spans="2:6" ht="14.5">
      <c r="B92"/>
      <c r="C92"/>
      <c r="D92"/>
      <c r="E92"/>
      <c r="F92"/>
    </row>
    <row r="93" spans="2:6" ht="14.5">
      <c r="B93"/>
      <c r="C93"/>
      <c r="D93"/>
      <c r="E93"/>
      <c r="F93"/>
    </row>
    <row r="94" spans="2:6" ht="14.5">
      <c r="B94"/>
      <c r="C94"/>
      <c r="D94"/>
      <c r="E94"/>
      <c r="F94"/>
    </row>
    <row r="95" spans="2:6" ht="14.5">
      <c r="B95"/>
      <c r="C95"/>
      <c r="D95"/>
      <c r="E95"/>
      <c r="F95"/>
    </row>
    <row r="96" spans="2:6" ht="14.5">
      <c r="B96"/>
      <c r="C96"/>
      <c r="D96"/>
      <c r="E96"/>
      <c r="F96"/>
    </row>
    <row r="97" spans="2:6" ht="14.5">
      <c r="B97"/>
      <c r="C97"/>
      <c r="D97"/>
      <c r="E97"/>
      <c r="F97"/>
    </row>
  </sheetData>
  <mergeCells count="1">
    <mergeCell ref="B3:R3"/>
  </mergeCells>
  <pageMargins left="0.7" right="0.7" top="0.75" bottom="0.75" header="0.3" footer="0.3"/>
  <pageSetup paperSize="9" orientation="portrait" r:id="rId2"/>
  <headerFooter>
    <oddFooter>&amp;CCopyright © 2013 Everest Global, Inc.
EGR-2013-2-D-0892</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H27"/>
  <sheetViews>
    <sheetView showGridLines="0" topLeftCell="B1" zoomScale="90" zoomScaleNormal="90" workbookViewId="0">
      <selection activeCell="B1" sqref="B1"/>
    </sheetView>
  </sheetViews>
  <sheetFormatPr defaultRowHeight="14.5"/>
  <cols>
    <col min="1" max="1" width="3.6328125" customWidth="1"/>
    <col min="2" max="2" width="46" customWidth="1"/>
    <col min="3" max="3" width="16.08984375" customWidth="1"/>
    <col min="4" max="4" width="20.453125" customWidth="1"/>
    <col min="5" max="5" width="17" customWidth="1"/>
    <col min="6" max="6" width="46" bestFit="1" customWidth="1"/>
    <col min="7" max="9" width="10.453125" customWidth="1"/>
  </cols>
  <sheetData>
    <row r="1" spans="1:6" s="10" customFormat="1" ht="14.15" customHeight="1">
      <c r="A1" s="10" t="s">
        <v>363</v>
      </c>
    </row>
    <row r="2" spans="1:6" s="10" customFormat="1" ht="14.15" customHeight="1"/>
    <row r="3" spans="1:6" s="10" customFormat="1" ht="39.9" customHeight="1">
      <c r="B3" s="553" t="s">
        <v>296</v>
      </c>
      <c r="C3" s="553"/>
      <c r="D3" s="553"/>
      <c r="E3" s="553"/>
      <c r="F3" s="553"/>
    </row>
    <row r="4" spans="1:6" s="10" customFormat="1" ht="14.15" customHeight="1"/>
    <row r="5" spans="1:6" s="10" customFormat="1" ht="12.75" customHeight="1">
      <c r="B5" s="45"/>
      <c r="C5" s="11" t="s">
        <v>144</v>
      </c>
      <c r="D5" s="11"/>
      <c r="E5" s="11" t="s">
        <v>144</v>
      </c>
    </row>
    <row r="6" spans="1:6" s="10" customFormat="1" ht="26.25" customHeight="1">
      <c r="B6" s="25" t="s">
        <v>226</v>
      </c>
      <c r="C6" s="576" t="s">
        <v>447</v>
      </c>
      <c r="D6" s="576"/>
      <c r="E6" s="252" t="s">
        <v>468</v>
      </c>
    </row>
    <row r="7" spans="1:6" hidden="1">
      <c r="B7" s="208" t="s">
        <v>392</v>
      </c>
      <c r="C7" s="208" t="s">
        <v>22</v>
      </c>
    </row>
    <row r="8" spans="1:6">
      <c r="B8" s="217" t="s">
        <v>21</v>
      </c>
      <c r="C8" s="249" t="s">
        <v>426</v>
      </c>
      <c r="D8" s="249" t="s">
        <v>427</v>
      </c>
      <c r="E8" s="412">
        <v>2018</v>
      </c>
    </row>
    <row r="9" spans="1:6">
      <c r="B9" s="211" t="s">
        <v>379</v>
      </c>
      <c r="C9" s="250">
        <v>1.4876730776524658E-2</v>
      </c>
      <c r="D9" s="250">
        <v>1.4914482445683991E-2</v>
      </c>
      <c r="E9" s="250">
        <v>1.3869625520110958E-2</v>
      </c>
    </row>
    <row r="10" spans="1:6">
      <c r="B10" s="211" t="s">
        <v>380</v>
      </c>
      <c r="C10" s="250">
        <v>2.1318703586184345E-2</v>
      </c>
      <c r="D10" s="250">
        <v>2.0933487861549596E-2</v>
      </c>
      <c r="E10" s="250">
        <v>1.9417475728155338E-2</v>
      </c>
    </row>
    <row r="11" spans="1:6">
      <c r="B11" s="211" t="s">
        <v>9</v>
      </c>
      <c r="C11" s="250">
        <v>1</v>
      </c>
      <c r="D11" s="250">
        <v>1</v>
      </c>
      <c r="E11" s="250">
        <v>1</v>
      </c>
    </row>
    <row r="12" spans="1:6">
      <c r="B12" s="211" t="s">
        <v>394</v>
      </c>
      <c r="C12" s="250">
        <v>5.5328837957464024E-2</v>
      </c>
      <c r="D12" s="250">
        <v>5.2520153847496746E-2</v>
      </c>
      <c r="E12" s="250">
        <v>4.716981132075472E-2</v>
      </c>
    </row>
    <row r="24" spans="7:8" hidden="1"/>
    <row r="26" spans="7:8">
      <c r="G26" s="256"/>
      <c r="H26" s="256"/>
    </row>
    <row r="27" spans="7:8">
      <c r="G27" s="257"/>
      <c r="H27" s="257"/>
    </row>
  </sheetData>
  <mergeCells count="2">
    <mergeCell ref="C6:D6"/>
    <mergeCell ref="B3:F3"/>
  </mergeCell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C12"/>
  <sheetViews>
    <sheetView showGridLines="0" zoomScale="90" zoomScaleNormal="90" workbookViewId="0">
      <selection activeCell="I8" sqref="I8"/>
    </sheetView>
  </sheetViews>
  <sheetFormatPr defaultColWidth="9.08984375" defaultRowHeight="12.5"/>
  <cols>
    <col min="1" max="1" width="3.6328125" style="10" customWidth="1"/>
    <col min="2" max="2" width="10.453125" style="10" bestFit="1" customWidth="1"/>
    <col min="3" max="3" width="24.54296875" style="10" bestFit="1" customWidth="1"/>
    <col min="4" max="16384" width="9.08984375" style="10"/>
  </cols>
  <sheetData>
    <row r="1" spans="2:3" ht="14.15" customHeight="1"/>
    <row r="2" spans="2:3" ht="14.15" customHeight="1">
      <c r="B2" s="71" t="s">
        <v>26</v>
      </c>
      <c r="C2" s="72" t="s">
        <v>90</v>
      </c>
    </row>
    <row r="3" spans="2:3" ht="14.15" customHeight="1"/>
    <row r="4" spans="2:3" s="26" customFormat="1" ht="14.15" customHeight="1">
      <c r="B4" s="16" t="s">
        <v>67</v>
      </c>
      <c r="C4" s="13"/>
    </row>
    <row r="5" spans="2:3" s="26" customFormat="1" ht="14.15" customHeight="1">
      <c r="B5" s="24">
        <v>1</v>
      </c>
      <c r="C5" s="27" t="s">
        <v>27</v>
      </c>
    </row>
    <row r="6" spans="2:3" s="26" customFormat="1" ht="14.15" customHeight="1">
      <c r="B6" s="24">
        <v>2</v>
      </c>
      <c r="C6" s="27" t="s">
        <v>64</v>
      </c>
    </row>
    <row r="7" spans="2:3" s="26" customFormat="1" ht="14.15" customHeight="1">
      <c r="B7" s="24">
        <v>3</v>
      </c>
      <c r="C7" s="27" t="s">
        <v>65</v>
      </c>
    </row>
    <row r="8" spans="2:3" s="26" customFormat="1" ht="14.15" customHeight="1">
      <c r="B8" s="24">
        <v>4</v>
      </c>
      <c r="C8" s="27" t="s">
        <v>23</v>
      </c>
    </row>
    <row r="9" spans="2:3" s="26" customFormat="1" ht="14.15" customHeight="1">
      <c r="B9" s="24">
        <v>5</v>
      </c>
      <c r="C9" s="27" t="s">
        <v>66</v>
      </c>
    </row>
    <row r="10" spans="2:3" s="26" customFormat="1" ht="14.15" customHeight="1">
      <c r="B10" s="24">
        <v>6</v>
      </c>
      <c r="C10" s="27" t="s">
        <v>25</v>
      </c>
    </row>
    <row r="11" spans="2:3" s="26" customFormat="1" ht="14.15" customHeight="1">
      <c r="B11" s="24">
        <v>7</v>
      </c>
      <c r="C11" s="27" t="s">
        <v>63</v>
      </c>
    </row>
    <row r="12" spans="2:3" s="26" customFormat="1" ht="14.15" customHeight="1">
      <c r="B12" s="24">
        <v>8</v>
      </c>
      <c r="C12" s="27" t="s">
        <v>17</v>
      </c>
    </row>
  </sheetData>
  <hyperlinks>
    <hyperlink ref="C7" location="'Estimated Op Costs'!A1" display="Estimated operation cost"/>
    <hyperlink ref="C8" location="'WI rate'!A1" display="Wage inflation"/>
    <hyperlink ref="C9" location="'Exchange rate'!A1" display="Exchange rate"/>
    <hyperlink ref="C10" location="'Experienced labor pool'!A1" display="Experienced pool"/>
    <hyperlink ref="C11" location="'Entry level labor pool'!A1" display="Entry level pool"/>
    <hyperlink ref="C12" location="'Language Assessment'!A1" display="Language assessment"/>
    <hyperlink ref="C5" location="'Operating costs'!A1" display="Operating costs"/>
    <hyperlink ref="C6" location="Wages!A1" display="Wages"/>
    <hyperlink ref="C2" location="Glossary!A1" display="Glossary"/>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000"/>
  </sheetPr>
  <dimension ref="B1:D11"/>
  <sheetViews>
    <sheetView showGridLines="0" zoomScale="90" zoomScaleNormal="90" workbookViewId="0">
      <selection activeCell="I8" sqref="I8"/>
    </sheetView>
  </sheetViews>
  <sheetFormatPr defaultColWidth="9.08984375" defaultRowHeight="12.5"/>
  <cols>
    <col min="1" max="1" width="3.6328125" style="10" customWidth="1"/>
    <col min="2" max="2" width="14.90625" style="10" customWidth="1"/>
    <col min="3" max="3" width="3.90625" style="30" customWidth="1"/>
    <col min="4" max="4" width="15.54296875" style="10" customWidth="1"/>
    <col min="5" max="16384" width="9.08984375" style="10"/>
  </cols>
  <sheetData>
    <row r="1" spans="2:4" ht="14.15" customHeight="1"/>
    <row r="2" spans="2:4" ht="14.15" customHeight="1"/>
    <row r="3" spans="2:4" s="14" customFormat="1" ht="27.75" customHeight="1">
      <c r="B3" s="28" t="s">
        <v>70</v>
      </c>
      <c r="C3" s="29"/>
      <c r="D3" s="28" t="s">
        <v>71</v>
      </c>
    </row>
    <row r="4" spans="2:4" ht="14.15" customHeight="1">
      <c r="B4" s="15" t="s">
        <v>9</v>
      </c>
      <c r="D4" s="243">
        <v>2016</v>
      </c>
    </row>
    <row r="5" spans="2:4" ht="14.15" customHeight="1">
      <c r="B5" s="15" t="s">
        <v>379</v>
      </c>
      <c r="D5" s="243">
        <v>2018</v>
      </c>
    </row>
    <row r="6" spans="2:4" ht="14.15" customHeight="1">
      <c r="B6" s="15" t="s">
        <v>380</v>
      </c>
      <c r="D6" s="243"/>
    </row>
    <row r="7" spans="2:4" ht="14.15" customHeight="1">
      <c r="B7" s="15" t="s">
        <v>394</v>
      </c>
    </row>
    <row r="8" spans="2:4" ht="14.15" customHeight="1">
      <c r="B8" s="15"/>
    </row>
    <row r="9" spans="2:4" ht="14.15" customHeight="1">
      <c r="B9" s="15"/>
    </row>
    <row r="10" spans="2:4" ht="14.15" customHeight="1"/>
    <row r="11" spans="2:4" ht="14.15" customHeight="1"/>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FFC000"/>
  </sheetPr>
  <dimension ref="A1:N19"/>
  <sheetViews>
    <sheetView showGridLines="0" zoomScale="90" zoomScaleNormal="90" workbookViewId="0">
      <pane xSplit="5" ySplit="7" topLeftCell="F8" activePane="bottomRight" state="frozen"/>
      <selection activeCell="I8" sqref="I8"/>
      <selection pane="topRight" activeCell="I8" sqref="I8"/>
      <selection pane="bottomLeft" activeCell="I8" sqref="I8"/>
      <selection pane="bottomRight" activeCell="I8" sqref="I8"/>
    </sheetView>
  </sheetViews>
  <sheetFormatPr defaultColWidth="9.08984375" defaultRowHeight="13"/>
  <cols>
    <col min="1" max="1" width="14.08984375" style="228" bestFit="1" customWidth="1"/>
    <col min="2" max="2" width="12" style="228" customWidth="1"/>
    <col min="3" max="3" width="12.6328125" style="228" customWidth="1"/>
    <col min="4" max="4" width="16" style="228" customWidth="1"/>
    <col min="5" max="11" width="12.6328125" style="228" customWidth="1"/>
    <col min="12" max="16384" width="9.08984375" style="227"/>
  </cols>
  <sheetData>
    <row r="1" spans="1:14" s="228" customFormat="1">
      <c r="B1" s="227"/>
      <c r="C1" s="229"/>
      <c r="D1" s="230" t="s">
        <v>66</v>
      </c>
    </row>
    <row r="2" spans="1:14" s="228" customFormat="1" ht="14.15" customHeight="1">
      <c r="E2" s="231" t="s">
        <v>47</v>
      </c>
      <c r="F2" s="232"/>
      <c r="G2" s="232"/>
    </row>
    <row r="3" spans="1:14" ht="14.15" customHeight="1">
      <c r="A3" s="227"/>
      <c r="B3" s="227"/>
      <c r="C3" s="227"/>
      <c r="D3" s="233"/>
      <c r="E3" s="234" t="s">
        <v>48</v>
      </c>
      <c r="F3" s="235"/>
      <c r="G3" s="235"/>
      <c r="I3" s="227"/>
      <c r="J3" s="227"/>
      <c r="K3" s="227"/>
    </row>
    <row r="4" spans="1:14" s="228" customFormat="1" ht="14.15" customHeight="1">
      <c r="B4" s="227"/>
      <c r="C4" s="227"/>
      <c r="D4" s="236"/>
      <c r="E4" s="237"/>
      <c r="F4" s="237"/>
      <c r="G4" s="237"/>
      <c r="H4" s="237"/>
      <c r="I4" s="237"/>
      <c r="J4" s="237"/>
      <c r="K4" s="237"/>
      <c r="L4" s="237"/>
    </row>
    <row r="5" spans="1:14" s="228" customFormat="1" ht="14.15" customHeight="1">
      <c r="B5" s="227"/>
      <c r="C5" s="227"/>
      <c r="D5" s="236"/>
      <c r="E5" s="237"/>
      <c r="F5" s="237"/>
      <c r="G5" s="237"/>
      <c r="H5" s="237"/>
      <c r="I5" s="237"/>
      <c r="J5" s="237"/>
      <c r="K5" s="237"/>
      <c r="L5" s="237"/>
    </row>
    <row r="6" spans="1:14" s="228" customFormat="1" ht="14.15" customHeight="1">
      <c r="B6" s="227"/>
      <c r="C6" s="227"/>
      <c r="D6" s="238"/>
      <c r="E6" s="239"/>
    </row>
    <row r="7" spans="1:14" s="240" customFormat="1" ht="52">
      <c r="B7" s="241" t="s">
        <v>74</v>
      </c>
      <c r="C7" s="241" t="s">
        <v>59</v>
      </c>
      <c r="D7" s="241" t="s">
        <v>56</v>
      </c>
      <c r="E7" s="241" t="s">
        <v>13</v>
      </c>
      <c r="F7" s="241" t="s">
        <v>300</v>
      </c>
      <c r="G7" s="241" t="s">
        <v>11</v>
      </c>
      <c r="H7" s="241" t="s">
        <v>385</v>
      </c>
      <c r="I7" s="241" t="s">
        <v>386</v>
      </c>
      <c r="J7" s="241" t="s">
        <v>57</v>
      </c>
      <c r="K7" s="241" t="s">
        <v>73</v>
      </c>
      <c r="L7" s="240" t="s">
        <v>13</v>
      </c>
    </row>
    <row r="8" spans="1:14">
      <c r="A8" s="227" t="str">
        <f t="shared" ref="A8:A19" si="0">E8&amp;G8&amp;J8</f>
        <v>INR2016 H1N</v>
      </c>
      <c r="B8" s="242" t="str">
        <f t="shared" ref="B8:B19" si="1">E8&amp;F8&amp;J8</f>
        <v>INR2016N</v>
      </c>
      <c r="C8" s="242" t="str">
        <f t="shared" ref="C8:C19" si="2">D8&amp;G8&amp;J8</f>
        <v>India2016 H1N</v>
      </c>
      <c r="D8" s="244" t="s">
        <v>18</v>
      </c>
      <c r="E8" s="244" t="s">
        <v>379</v>
      </c>
      <c r="F8" s="245">
        <v>2016</v>
      </c>
      <c r="G8" s="341" t="s">
        <v>426</v>
      </c>
      <c r="H8" s="247">
        <v>67.219069500000003</v>
      </c>
      <c r="I8" s="246">
        <f t="shared" ref="I8:I16" si="3">1/H8</f>
        <v>1.4876730776524658E-2</v>
      </c>
      <c r="J8" s="244" t="s">
        <v>58</v>
      </c>
      <c r="K8" s="244" t="s">
        <v>9</v>
      </c>
      <c r="L8" s="227" t="str">
        <f t="shared" ref="L8:L16" si="4">IF(H8=1,E8,K8)</f>
        <v>USD</v>
      </c>
    </row>
    <row r="9" spans="1:14">
      <c r="A9" s="227" t="str">
        <f t="shared" si="0"/>
        <v>INR2016 H2N</v>
      </c>
      <c r="B9" s="242" t="str">
        <f t="shared" si="1"/>
        <v>INR2016N</v>
      </c>
      <c r="C9" s="242" t="str">
        <f t="shared" si="2"/>
        <v>India2016 H2N</v>
      </c>
      <c r="D9" s="244" t="s">
        <v>18</v>
      </c>
      <c r="E9" s="244" t="s">
        <v>379</v>
      </c>
      <c r="F9" s="245">
        <v>2016</v>
      </c>
      <c r="G9" s="341" t="s">
        <v>427</v>
      </c>
      <c r="H9" s="247">
        <v>67.048924</v>
      </c>
      <c r="I9" s="246">
        <f t="shared" si="3"/>
        <v>1.4914482445683991E-2</v>
      </c>
      <c r="J9" s="244" t="s">
        <v>58</v>
      </c>
      <c r="K9" s="244" t="s">
        <v>9</v>
      </c>
      <c r="L9" s="227" t="str">
        <f t="shared" si="4"/>
        <v>USD</v>
      </c>
    </row>
    <row r="10" spans="1:14" ht="14.5">
      <c r="A10" s="227" t="str">
        <f t="shared" si="0"/>
        <v>INR2018Y</v>
      </c>
      <c r="B10" s="242" t="str">
        <f t="shared" si="1"/>
        <v>INR2016Y</v>
      </c>
      <c r="C10" s="242" t="str">
        <f t="shared" si="2"/>
        <v>India2018Y</v>
      </c>
      <c r="D10" s="244" t="s">
        <v>18</v>
      </c>
      <c r="E10" s="244" t="s">
        <v>379</v>
      </c>
      <c r="F10" s="245">
        <v>2016</v>
      </c>
      <c r="G10" s="341">
        <v>2018</v>
      </c>
      <c r="H10" s="247">
        <v>72.099999999999994</v>
      </c>
      <c r="I10" s="246">
        <f t="shared" si="3"/>
        <v>1.3869625520110958E-2</v>
      </c>
      <c r="J10" s="244" t="s">
        <v>152</v>
      </c>
      <c r="K10" s="244" t="s">
        <v>9</v>
      </c>
      <c r="L10" s="227" t="str">
        <f t="shared" si="4"/>
        <v>USD</v>
      </c>
      <c r="N10"/>
    </row>
    <row r="11" spans="1:14">
      <c r="A11" s="227" t="str">
        <f t="shared" si="0"/>
        <v>MXN2016 H1N</v>
      </c>
      <c r="B11" s="242" t="str">
        <f t="shared" si="1"/>
        <v>MXN2016N</v>
      </c>
      <c r="C11" s="242" t="str">
        <f t="shared" si="2"/>
        <v>Mexico2016 H1N</v>
      </c>
      <c r="D11" s="244" t="s">
        <v>393</v>
      </c>
      <c r="E11" s="244" t="s">
        <v>394</v>
      </c>
      <c r="F11" s="245">
        <v>2016</v>
      </c>
      <c r="G11" s="341" t="s">
        <v>426</v>
      </c>
      <c r="H11" s="247">
        <v>18.073757499999999</v>
      </c>
      <c r="I11" s="246">
        <f t="shared" si="3"/>
        <v>5.5328837957464024E-2</v>
      </c>
      <c r="J11" s="244" t="s">
        <v>58</v>
      </c>
      <c r="K11" s="244" t="s">
        <v>9</v>
      </c>
      <c r="L11" s="227" t="str">
        <f t="shared" si="4"/>
        <v>USD</v>
      </c>
    </row>
    <row r="12" spans="1:14">
      <c r="A12" s="227" t="str">
        <f t="shared" si="0"/>
        <v>MXN2016 H2N</v>
      </c>
      <c r="B12" s="242" t="str">
        <f t="shared" si="1"/>
        <v>MXN2016N</v>
      </c>
      <c r="C12" s="242" t="str">
        <f t="shared" si="2"/>
        <v>Mexico2016 H2N</v>
      </c>
      <c r="D12" s="244" t="s">
        <v>393</v>
      </c>
      <c r="E12" s="244" t="s">
        <v>394</v>
      </c>
      <c r="F12" s="245">
        <v>2016</v>
      </c>
      <c r="G12" s="341" t="s">
        <v>427</v>
      </c>
      <c r="H12" s="247">
        <v>19.040309799999999</v>
      </c>
      <c r="I12" s="246">
        <f t="shared" si="3"/>
        <v>5.2520153847496746E-2</v>
      </c>
      <c r="J12" s="244" t="s">
        <v>58</v>
      </c>
      <c r="K12" s="244" t="s">
        <v>9</v>
      </c>
      <c r="L12" s="227" t="str">
        <f t="shared" si="4"/>
        <v>USD</v>
      </c>
    </row>
    <row r="13" spans="1:14">
      <c r="A13" s="227" t="str">
        <f t="shared" si="0"/>
        <v>MXN2018Y</v>
      </c>
      <c r="B13" s="242" t="str">
        <f t="shared" si="1"/>
        <v>MXN2016Y</v>
      </c>
      <c r="C13" s="242" t="str">
        <f t="shared" si="2"/>
        <v>Mexico2018Y</v>
      </c>
      <c r="D13" s="244" t="s">
        <v>393</v>
      </c>
      <c r="E13" s="244" t="s">
        <v>394</v>
      </c>
      <c r="F13" s="245">
        <v>2016</v>
      </c>
      <c r="G13" s="341">
        <v>2018</v>
      </c>
      <c r="H13" s="247">
        <v>21.2</v>
      </c>
      <c r="I13" s="246">
        <f t="shared" si="3"/>
        <v>4.716981132075472E-2</v>
      </c>
      <c r="J13" s="244" t="s">
        <v>152</v>
      </c>
      <c r="K13" s="244" t="s">
        <v>9</v>
      </c>
      <c r="L13" s="227" t="str">
        <f t="shared" si="4"/>
        <v>USD</v>
      </c>
    </row>
    <row r="14" spans="1:14">
      <c r="A14" s="227" t="str">
        <f t="shared" si="0"/>
        <v>PHP2016 H1N</v>
      </c>
      <c r="B14" s="242" t="str">
        <f t="shared" si="1"/>
        <v>PHP2016N</v>
      </c>
      <c r="C14" s="242" t="str">
        <f t="shared" si="2"/>
        <v>Philippines2016 H1N</v>
      </c>
      <c r="D14" s="244" t="s">
        <v>19</v>
      </c>
      <c r="E14" s="244" t="s">
        <v>380</v>
      </c>
      <c r="F14" s="245">
        <v>2016</v>
      </c>
      <c r="G14" s="341" t="s">
        <v>426</v>
      </c>
      <c r="H14" s="247">
        <v>46.907167500000007</v>
      </c>
      <c r="I14" s="246">
        <f t="shared" si="3"/>
        <v>2.1318703586184345E-2</v>
      </c>
      <c r="J14" s="244" t="s">
        <v>58</v>
      </c>
      <c r="K14" s="244" t="s">
        <v>9</v>
      </c>
      <c r="L14" s="227" t="str">
        <f t="shared" si="4"/>
        <v>USD</v>
      </c>
    </row>
    <row r="15" spans="1:14">
      <c r="A15" s="227" t="str">
        <f t="shared" si="0"/>
        <v>PHP2016 H2N</v>
      </c>
      <c r="B15" s="242" t="str">
        <f t="shared" si="1"/>
        <v>PHP2016N</v>
      </c>
      <c r="C15" s="242" t="str">
        <f t="shared" si="2"/>
        <v>Philippines2016 H2N</v>
      </c>
      <c r="D15" s="244" t="s">
        <v>19</v>
      </c>
      <c r="E15" s="244" t="s">
        <v>380</v>
      </c>
      <c r="F15" s="245">
        <v>2016</v>
      </c>
      <c r="G15" s="341" t="s">
        <v>427</v>
      </c>
      <c r="H15" s="247">
        <v>47.770347999999998</v>
      </c>
      <c r="I15" s="246">
        <f t="shared" si="3"/>
        <v>2.0933487861549596E-2</v>
      </c>
      <c r="J15" s="244" t="s">
        <v>58</v>
      </c>
      <c r="K15" s="244" t="s">
        <v>9</v>
      </c>
      <c r="L15" s="227" t="str">
        <f t="shared" si="4"/>
        <v>USD</v>
      </c>
    </row>
    <row r="16" spans="1:14">
      <c r="A16" s="227" t="str">
        <f t="shared" si="0"/>
        <v>PHP2018Y</v>
      </c>
      <c r="B16" s="242" t="str">
        <f t="shared" si="1"/>
        <v>PHP2016Y</v>
      </c>
      <c r="C16" s="242" t="str">
        <f t="shared" si="2"/>
        <v>Philippines2018Y</v>
      </c>
      <c r="D16" s="244" t="s">
        <v>19</v>
      </c>
      <c r="E16" s="244" t="s">
        <v>380</v>
      </c>
      <c r="F16" s="245">
        <v>2016</v>
      </c>
      <c r="G16" s="341">
        <v>2018</v>
      </c>
      <c r="H16" s="247">
        <v>51.5</v>
      </c>
      <c r="I16" s="246">
        <f t="shared" si="3"/>
        <v>1.9417475728155338E-2</v>
      </c>
      <c r="J16" s="244" t="s">
        <v>152</v>
      </c>
      <c r="K16" s="244" t="s">
        <v>9</v>
      </c>
      <c r="L16" s="227" t="str">
        <f t="shared" si="4"/>
        <v>USD</v>
      </c>
    </row>
    <row r="17" spans="1:12">
      <c r="A17" s="227" t="str">
        <f t="shared" si="0"/>
        <v>USD2016 H1N</v>
      </c>
      <c r="B17" s="242" t="str">
        <f t="shared" si="1"/>
        <v>USD2016N</v>
      </c>
      <c r="C17" s="242" t="str">
        <f t="shared" si="2"/>
        <v>US2016 H1N</v>
      </c>
      <c r="D17" s="244" t="s">
        <v>20</v>
      </c>
      <c r="E17" s="244" t="s">
        <v>9</v>
      </c>
      <c r="F17" s="245">
        <v>2016</v>
      </c>
      <c r="G17" s="341" t="s">
        <v>426</v>
      </c>
      <c r="H17" s="247">
        <v>1</v>
      </c>
      <c r="I17" s="342">
        <f t="shared" ref="I17:I19" si="5">1/H17</f>
        <v>1</v>
      </c>
      <c r="J17" s="244" t="s">
        <v>58</v>
      </c>
      <c r="K17" s="244" t="s">
        <v>9</v>
      </c>
      <c r="L17" s="227" t="str">
        <f t="shared" ref="L17:L18" si="6">IF(H17=1,E17,K17)</f>
        <v>USD</v>
      </c>
    </row>
    <row r="18" spans="1:12">
      <c r="A18" s="227" t="str">
        <f t="shared" si="0"/>
        <v>USD2016 H2N</v>
      </c>
      <c r="B18" s="242" t="str">
        <f t="shared" si="1"/>
        <v>USD2016N</v>
      </c>
      <c r="C18" s="242" t="str">
        <f t="shared" si="2"/>
        <v>US2016 H2N</v>
      </c>
      <c r="D18" s="244" t="s">
        <v>20</v>
      </c>
      <c r="E18" s="244" t="s">
        <v>9</v>
      </c>
      <c r="F18" s="245">
        <v>2016</v>
      </c>
      <c r="G18" s="341" t="s">
        <v>427</v>
      </c>
      <c r="H18" s="247">
        <v>1</v>
      </c>
      <c r="I18" s="342">
        <f t="shared" si="5"/>
        <v>1</v>
      </c>
      <c r="J18" s="244" t="s">
        <v>58</v>
      </c>
      <c r="K18" s="244" t="s">
        <v>9</v>
      </c>
      <c r="L18" s="227" t="str">
        <f t="shared" si="6"/>
        <v>USD</v>
      </c>
    </row>
    <row r="19" spans="1:12">
      <c r="A19" s="227" t="str">
        <f t="shared" si="0"/>
        <v>USD2018Y</v>
      </c>
      <c r="B19" s="242" t="str">
        <f t="shared" si="1"/>
        <v>USD2016Y</v>
      </c>
      <c r="C19" s="242" t="str">
        <f t="shared" si="2"/>
        <v>US2018Y</v>
      </c>
      <c r="D19" s="244" t="s">
        <v>20</v>
      </c>
      <c r="E19" s="244" t="s">
        <v>9</v>
      </c>
      <c r="F19" s="245">
        <v>2016</v>
      </c>
      <c r="G19" s="341">
        <v>2018</v>
      </c>
      <c r="H19" s="247">
        <v>1</v>
      </c>
      <c r="I19" s="342">
        <f t="shared" si="5"/>
        <v>1</v>
      </c>
      <c r="J19" s="244" t="s">
        <v>152</v>
      </c>
      <c r="K19" s="244" t="s">
        <v>9</v>
      </c>
      <c r="L19" s="227" t="str">
        <f>IF(H19=1,E19,K19)</f>
        <v>USD</v>
      </c>
    </row>
  </sheetData>
  <autoFilter ref="A7:L19"/>
  <sortState ref="A8:L37">
    <sortCondition ref="L8:L37"/>
    <sortCondition ref="D8:D37"/>
    <sortCondition ref="F8:F37"/>
  </sortState>
  <pageMargins left="0.7" right="0.7" top="0.75" bottom="0.75" header="0.3" footer="0.3"/>
  <pageSetup paperSize="9" orientation="portrait" horizontalDpi="200" verticalDpi="2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pageSetUpPr fitToPage="1"/>
  </sheetPr>
  <dimension ref="A1:BJ276"/>
  <sheetViews>
    <sheetView showGridLines="0" zoomScale="85" zoomScaleNormal="85" workbookViewId="0">
      <pane xSplit="7" ySplit="11" topLeftCell="H24" activePane="bottomRight" state="frozen"/>
      <selection activeCell="I8" sqref="I8"/>
      <selection pane="topRight" activeCell="I8" sqref="I8"/>
      <selection pane="bottomLeft" activeCell="I8" sqref="I8"/>
      <selection pane="bottomRight" activeCell="I8" sqref="I8"/>
    </sheetView>
  </sheetViews>
  <sheetFormatPr defaultColWidth="9.08984375" defaultRowHeight="14.5"/>
  <cols>
    <col min="1" max="1" width="3.6328125" style="193" customWidth="1"/>
    <col min="2" max="2" width="15.54296875" style="193" customWidth="1"/>
    <col min="3" max="5" width="8.6328125" style="193" customWidth="1"/>
    <col min="6" max="6" width="5.6328125" style="193" customWidth="1"/>
    <col min="7" max="21" width="8.6328125" style="193" customWidth="1"/>
    <col min="22" max="22" width="12.453125" style="193" customWidth="1"/>
    <col min="23" max="23" width="11.08984375" style="193" customWidth="1"/>
    <col min="24" max="24" width="11" style="193" customWidth="1"/>
    <col min="25" max="25" width="10.08984375" style="193" customWidth="1"/>
    <col min="26" max="28" width="11" style="193" customWidth="1"/>
    <col min="29" max="29" width="9.453125" style="193" bestFit="1" customWidth="1"/>
    <col min="30" max="30" width="8.81640625" style="193" bestFit="1" customWidth="1"/>
    <col min="31" max="31" width="9.453125" style="193" bestFit="1" customWidth="1"/>
    <col min="32" max="32" width="8.81640625" style="193" bestFit="1" customWidth="1"/>
    <col min="33" max="34" width="8.1796875" style="193" bestFit="1" customWidth="1"/>
    <col min="35" max="35" width="8.36328125" style="193" bestFit="1" customWidth="1"/>
    <col min="36" max="36" width="14.6328125" style="196" customWidth="1"/>
    <col min="37" max="37" width="12.90625" style="196" bestFit="1" customWidth="1"/>
    <col min="38" max="38" width="11.90625" style="196" bestFit="1" customWidth="1"/>
    <col min="39" max="39" width="12.453125" style="196" bestFit="1" customWidth="1"/>
    <col min="40" max="40" width="11.90625" style="196" bestFit="1" customWidth="1"/>
    <col min="41" max="41" width="9.08984375" style="196" customWidth="1"/>
    <col min="42" max="42" width="11.90625" style="196" customWidth="1"/>
    <col min="43" max="49" width="8.6328125" style="193" customWidth="1"/>
    <col min="50" max="53" width="9.08984375" style="193"/>
    <col min="54" max="60" width="8.6328125" style="193" customWidth="1"/>
    <col min="61" max="62" width="9.08984375" style="196"/>
    <col min="63" max="16384" width="9.08984375" style="193"/>
  </cols>
  <sheetData>
    <row r="1" spans="1:60" s="183" customFormat="1" ht="15.75" customHeight="1">
      <c r="C1" s="184" t="s">
        <v>14</v>
      </c>
      <c r="D1" s="185"/>
      <c r="E1" s="186" t="s">
        <v>47</v>
      </c>
      <c r="F1" s="187"/>
      <c r="G1" s="185"/>
      <c r="H1" s="185"/>
      <c r="I1" s="185"/>
    </row>
    <row r="2" spans="1:60" s="183" customFormat="1" ht="14.15" customHeight="1">
      <c r="C2" s="188"/>
      <c r="D2" s="189"/>
      <c r="E2" s="190" t="s">
        <v>48</v>
      </c>
      <c r="F2" s="191"/>
      <c r="G2" s="189"/>
      <c r="H2" s="189"/>
      <c r="I2" s="192"/>
    </row>
    <row r="3" spans="1:60" ht="14.15" customHeight="1">
      <c r="C3" s="188"/>
      <c r="D3" s="189"/>
      <c r="E3" s="194" t="s">
        <v>301</v>
      </c>
      <c r="F3" s="195"/>
      <c r="G3" s="189"/>
      <c r="H3" s="189"/>
      <c r="I3" s="189"/>
    </row>
    <row r="4" spans="1:60" s="183" customFormat="1" ht="14.15" customHeight="1">
      <c r="B4" s="197" t="s">
        <v>69</v>
      </c>
      <c r="C4" s="197"/>
      <c r="D4" s="197"/>
      <c r="E4" s="197"/>
      <c r="F4" s="197"/>
      <c r="G4" s="197"/>
      <c r="H4" s="197"/>
      <c r="I4" s="197"/>
      <c r="J4" s="197"/>
      <c r="K4" s="197"/>
      <c r="L4" s="197"/>
      <c r="M4" s="197"/>
      <c r="N4" s="197"/>
      <c r="O4" s="197"/>
      <c r="Q4" s="197"/>
      <c r="R4" s="197"/>
      <c r="AJ4" s="183" t="str">
        <f>$D12&amp;$H12&amp;$AS$8</f>
        <v>India2016 H2N</v>
      </c>
    </row>
    <row r="5" spans="1:60" s="183" customFormat="1" ht="14.15" customHeight="1">
      <c r="B5" s="197"/>
      <c r="C5" s="197"/>
      <c r="D5" s="197"/>
      <c r="E5" s="197"/>
      <c r="F5" s="197"/>
      <c r="G5" s="197"/>
      <c r="H5" s="197"/>
      <c r="I5" s="197"/>
      <c r="J5" s="197"/>
      <c r="K5" s="197"/>
      <c r="L5" s="197"/>
      <c r="M5" s="197"/>
      <c r="N5" s="197"/>
      <c r="O5" s="197"/>
      <c r="Q5" s="197"/>
      <c r="R5" s="197"/>
    </row>
    <row r="6" spans="1:60" ht="14.15" customHeight="1">
      <c r="B6" s="198"/>
      <c r="C6" s="198"/>
      <c r="D6" s="198"/>
      <c r="E6" s="198"/>
      <c r="F6" s="198"/>
      <c r="G6" s="198"/>
      <c r="H6" s="198"/>
      <c r="I6" s="198"/>
      <c r="J6" s="198"/>
      <c r="K6" s="198"/>
      <c r="L6" s="198"/>
      <c r="M6" s="198"/>
      <c r="N6" s="198"/>
      <c r="O6" s="198"/>
      <c r="Q6" s="198"/>
      <c r="R6" s="198"/>
    </row>
    <row r="7" spans="1:60" ht="14.15" customHeight="1">
      <c r="B7" s="275"/>
      <c r="C7" s="276" t="s">
        <v>92</v>
      </c>
      <c r="D7" s="275"/>
      <c r="E7" s="275"/>
      <c r="F7" s="275"/>
      <c r="G7" s="275"/>
      <c r="H7" s="275"/>
      <c r="I7" s="277"/>
      <c r="J7" s="275"/>
      <c r="K7" s="275"/>
      <c r="L7" s="275"/>
      <c r="M7" s="275"/>
      <c r="N7" s="275"/>
      <c r="O7" s="275"/>
      <c r="P7" s="278"/>
      <c r="Q7" s="275"/>
      <c r="R7" s="275"/>
      <c r="S7" s="278"/>
      <c r="T7" s="278"/>
      <c r="U7" s="278"/>
      <c r="V7" s="278"/>
      <c r="W7" s="278"/>
      <c r="X7" s="278"/>
      <c r="Y7" s="278"/>
      <c r="Z7" s="278"/>
      <c r="AA7" s="278"/>
      <c r="AB7" s="278"/>
      <c r="AC7" s="278"/>
      <c r="AD7" s="278"/>
      <c r="AE7" s="278"/>
      <c r="AF7" s="278"/>
      <c r="AG7" s="278"/>
      <c r="AH7" s="278"/>
      <c r="AI7" s="278"/>
      <c r="AJ7" s="278"/>
      <c r="AK7" s="278"/>
      <c r="AL7" s="278"/>
      <c r="AM7" s="279" t="s">
        <v>13</v>
      </c>
      <c r="AN7" s="279" t="s">
        <v>11</v>
      </c>
      <c r="AO7" s="280" t="s">
        <v>72</v>
      </c>
      <c r="AP7" s="280" t="s">
        <v>74</v>
      </c>
      <c r="AS7" s="199" t="s">
        <v>133</v>
      </c>
      <c r="AT7" s="199" t="s">
        <v>133</v>
      </c>
    </row>
    <row r="8" spans="1:60" s="200" customFormat="1" ht="14.15" customHeight="1">
      <c r="B8" s="281"/>
      <c r="C8" s="276" t="s">
        <v>93</v>
      </c>
      <c r="D8" s="281"/>
      <c r="E8" s="281"/>
      <c r="F8" s="281"/>
      <c r="G8" s="281"/>
      <c r="H8" s="281"/>
      <c r="I8" s="281"/>
      <c r="J8" s="281"/>
      <c r="K8" s="281"/>
      <c r="L8" s="281"/>
      <c r="M8" s="281"/>
      <c r="N8" s="281"/>
      <c r="O8" s="281"/>
      <c r="P8" s="282"/>
      <c r="Q8" s="281"/>
      <c r="R8" s="281"/>
      <c r="S8" s="282"/>
      <c r="T8" s="282"/>
      <c r="U8" s="282"/>
      <c r="V8" s="282"/>
      <c r="W8" s="282"/>
      <c r="X8" s="282"/>
      <c r="Y8" s="282"/>
      <c r="Z8" s="282"/>
      <c r="AA8" s="282"/>
      <c r="AB8" s="282"/>
      <c r="AC8" s="283" t="s">
        <v>134</v>
      </c>
      <c r="AD8" s="284" t="s">
        <v>426</v>
      </c>
      <c r="AE8" s="283" t="s">
        <v>143</v>
      </c>
      <c r="AF8" s="285" t="s">
        <v>427</v>
      </c>
      <c r="AG8" s="282"/>
      <c r="AH8" s="282"/>
      <c r="AI8" s="282"/>
      <c r="AJ8" s="282"/>
      <c r="AK8" s="286" t="s">
        <v>75</v>
      </c>
      <c r="AL8" s="284" t="s">
        <v>427</v>
      </c>
      <c r="AM8" s="287" t="str">
        <f>'3a Current cost (C)'!C7</f>
        <v>USD</v>
      </c>
      <c r="AN8" s="287">
        <v>2016</v>
      </c>
      <c r="AO8" s="288" t="str">
        <f>IF(AN8&lt;=AL8,"N","Y")</f>
        <v>N</v>
      </c>
      <c r="AP8" s="287" t="str">
        <f>AM8&amp;AL8&amp;AO8</f>
        <v>USD2016 H2N</v>
      </c>
      <c r="AS8" s="201" t="s">
        <v>58</v>
      </c>
      <c r="AT8" s="201" t="s">
        <v>58</v>
      </c>
      <c r="BC8" s="200" t="s">
        <v>46</v>
      </c>
      <c r="BD8" s="202">
        <v>2012</v>
      </c>
    </row>
    <row r="9" spans="1:60" s="203" customFormat="1" ht="14.15" customHeight="1">
      <c r="B9" s="289">
        <v>1</v>
      </c>
      <c r="C9" s="289">
        <v>2</v>
      </c>
      <c r="D9" s="289">
        <v>3</v>
      </c>
      <c r="E9" s="289">
        <v>5</v>
      </c>
      <c r="F9" s="289">
        <v>6</v>
      </c>
      <c r="G9" s="289">
        <v>8</v>
      </c>
      <c r="H9" s="289"/>
      <c r="I9" s="289">
        <v>9</v>
      </c>
      <c r="J9" s="289">
        <v>15</v>
      </c>
      <c r="K9" s="289">
        <v>10</v>
      </c>
      <c r="L9" s="289">
        <v>11</v>
      </c>
      <c r="M9" s="289">
        <v>12</v>
      </c>
      <c r="N9" s="289">
        <v>13</v>
      </c>
      <c r="O9" s="289">
        <v>14</v>
      </c>
      <c r="P9" s="289">
        <v>21</v>
      </c>
      <c r="Q9" s="289">
        <v>16</v>
      </c>
      <c r="R9" s="289">
        <v>17</v>
      </c>
      <c r="S9" s="289">
        <v>18</v>
      </c>
      <c r="T9" s="289">
        <v>19</v>
      </c>
      <c r="U9" s="289">
        <v>20</v>
      </c>
      <c r="V9" s="289">
        <v>24</v>
      </c>
      <c r="W9" s="289">
        <v>30</v>
      </c>
      <c r="X9" s="289">
        <v>25</v>
      </c>
      <c r="Y9" s="289">
        <v>26</v>
      </c>
      <c r="Z9" s="289">
        <v>27</v>
      </c>
      <c r="AA9" s="289">
        <v>28</v>
      </c>
      <c r="AB9" s="289">
        <v>29</v>
      </c>
      <c r="AC9" s="289">
        <v>38</v>
      </c>
      <c r="AD9" s="289">
        <v>44</v>
      </c>
      <c r="AE9" s="289">
        <v>39</v>
      </c>
      <c r="AF9" s="289">
        <v>40</v>
      </c>
      <c r="AG9" s="289">
        <v>41</v>
      </c>
      <c r="AH9" s="289">
        <v>42</v>
      </c>
      <c r="AI9" s="289">
        <v>43</v>
      </c>
      <c r="AJ9" s="289"/>
      <c r="AK9" s="289"/>
      <c r="AL9" s="289"/>
      <c r="AM9" s="289"/>
      <c r="AN9" s="289"/>
      <c r="AO9" s="289"/>
      <c r="AP9" s="289"/>
      <c r="AS9" s="203">
        <v>22</v>
      </c>
      <c r="AT9" s="203">
        <v>23</v>
      </c>
      <c r="BB9" s="203">
        <v>31</v>
      </c>
      <c r="BC9" s="203">
        <v>37</v>
      </c>
      <c r="BD9" s="203">
        <v>32</v>
      </c>
      <c r="BE9" s="203">
        <v>33</v>
      </c>
      <c r="BF9" s="203">
        <v>34</v>
      </c>
      <c r="BG9" s="203">
        <v>35</v>
      </c>
      <c r="BH9" s="203">
        <v>36</v>
      </c>
    </row>
    <row r="10" spans="1:60" s="204" customFormat="1" ht="14.15" customHeight="1">
      <c r="B10" s="319"/>
      <c r="C10" s="323"/>
      <c r="D10" s="323"/>
      <c r="E10" s="323"/>
      <c r="F10" s="323"/>
      <c r="G10" s="323"/>
      <c r="H10" s="323"/>
      <c r="I10" s="582" t="s">
        <v>9</v>
      </c>
      <c r="J10" s="583"/>
      <c r="K10" s="583"/>
      <c r="L10" s="583"/>
      <c r="M10" s="583"/>
      <c r="N10" s="583"/>
      <c r="O10" s="584"/>
      <c r="P10" s="581" t="s">
        <v>43</v>
      </c>
      <c r="Q10" s="581"/>
      <c r="R10" s="581"/>
      <c r="S10" s="581"/>
      <c r="T10" s="581"/>
      <c r="U10" s="581"/>
      <c r="V10" s="585" t="s">
        <v>29</v>
      </c>
      <c r="W10" s="586"/>
      <c r="X10" s="586"/>
      <c r="Y10" s="586"/>
      <c r="Z10" s="586"/>
      <c r="AA10" s="586"/>
      <c r="AB10" s="587"/>
      <c r="AC10" s="588" t="s">
        <v>68</v>
      </c>
      <c r="AD10" s="589"/>
      <c r="AE10" s="589"/>
      <c r="AF10" s="589"/>
      <c r="AG10" s="589"/>
      <c r="AH10" s="589"/>
      <c r="AI10" s="590"/>
      <c r="AJ10" s="588" t="s">
        <v>94</v>
      </c>
      <c r="AK10" s="589"/>
      <c r="AL10" s="589"/>
      <c r="AM10" s="589"/>
      <c r="AN10" s="589"/>
      <c r="AO10" s="589"/>
      <c r="AP10" s="590"/>
      <c r="AS10" s="580" t="s">
        <v>66</v>
      </c>
      <c r="AT10" s="580"/>
      <c r="BB10" s="577" t="s">
        <v>91</v>
      </c>
      <c r="BC10" s="578"/>
      <c r="BD10" s="578"/>
      <c r="BE10" s="578"/>
      <c r="BF10" s="578"/>
      <c r="BG10" s="578"/>
      <c r="BH10" s="579"/>
    </row>
    <row r="11" spans="1:60" s="206" customFormat="1" ht="78">
      <c r="A11" s="206" t="s">
        <v>403</v>
      </c>
      <c r="B11" s="308" t="s">
        <v>60</v>
      </c>
      <c r="C11" s="318" t="s">
        <v>0</v>
      </c>
      <c r="D11" s="318" t="s">
        <v>1</v>
      </c>
      <c r="E11" s="318" t="s">
        <v>2</v>
      </c>
      <c r="F11" s="318" t="s">
        <v>3</v>
      </c>
      <c r="G11" s="318" t="s">
        <v>299</v>
      </c>
      <c r="H11" s="318" t="s">
        <v>11</v>
      </c>
      <c r="I11" s="308" t="s">
        <v>362</v>
      </c>
      <c r="J11" s="308" t="s">
        <v>42</v>
      </c>
      <c r="K11" s="308" t="s">
        <v>37</v>
      </c>
      <c r="L11" s="308" t="s">
        <v>38</v>
      </c>
      <c r="M11" s="308" t="s">
        <v>39</v>
      </c>
      <c r="N11" s="308" t="s">
        <v>40</v>
      </c>
      <c r="O11" s="308" t="s">
        <v>41</v>
      </c>
      <c r="P11" s="308" t="s">
        <v>187</v>
      </c>
      <c r="Q11" s="308" t="s">
        <v>188</v>
      </c>
      <c r="R11" s="308" t="s">
        <v>189</v>
      </c>
      <c r="S11" s="308" t="s">
        <v>190</v>
      </c>
      <c r="T11" s="308" t="s">
        <v>191</v>
      </c>
      <c r="U11" s="308" t="s">
        <v>192</v>
      </c>
      <c r="V11" s="326" t="s">
        <v>49</v>
      </c>
      <c r="W11" s="308" t="s">
        <v>55</v>
      </c>
      <c r="X11" s="308" t="s">
        <v>50</v>
      </c>
      <c r="Y11" s="308" t="s">
        <v>51</v>
      </c>
      <c r="Z11" s="308" t="s">
        <v>52</v>
      </c>
      <c r="AA11" s="308" t="s">
        <v>53</v>
      </c>
      <c r="AB11" s="308" t="s">
        <v>54</v>
      </c>
      <c r="AC11" s="308" t="s">
        <v>180</v>
      </c>
      <c r="AD11" s="308" t="s">
        <v>186</v>
      </c>
      <c r="AE11" s="308" t="s">
        <v>181</v>
      </c>
      <c r="AF11" s="308" t="s">
        <v>182</v>
      </c>
      <c r="AG11" s="308" t="s">
        <v>183</v>
      </c>
      <c r="AH11" s="308" t="s">
        <v>184</v>
      </c>
      <c r="AI11" s="308" t="s">
        <v>185</v>
      </c>
      <c r="AJ11" s="308" t="s">
        <v>193</v>
      </c>
      <c r="AK11" s="308" t="s">
        <v>194</v>
      </c>
      <c r="AL11" s="308" t="s">
        <v>195</v>
      </c>
      <c r="AM11" s="308" t="s">
        <v>196</v>
      </c>
      <c r="AN11" s="308" t="s">
        <v>197</v>
      </c>
      <c r="AO11" s="308" t="s">
        <v>198</v>
      </c>
      <c r="AP11" s="308" t="s">
        <v>199</v>
      </c>
      <c r="AS11" s="205" t="s">
        <v>45</v>
      </c>
      <c r="AT11" s="205" t="s">
        <v>44</v>
      </c>
      <c r="BB11" s="205" t="s">
        <v>30</v>
      </c>
      <c r="BC11" s="205" t="s">
        <v>36</v>
      </c>
      <c r="BD11" s="205" t="s">
        <v>31</v>
      </c>
      <c r="BE11" s="205" t="s">
        <v>32</v>
      </c>
      <c r="BF11" s="205" t="s">
        <v>33</v>
      </c>
      <c r="BG11" s="205" t="s">
        <v>34</v>
      </c>
      <c r="BH11" s="205" t="s">
        <v>35</v>
      </c>
    </row>
    <row r="12" spans="1:60">
      <c r="B12" s="311" t="str">
        <f t="shared" ref="B12:B67" si="0">E12&amp;F12&amp;H12</f>
        <v>ChennaiBP2016 H2</v>
      </c>
      <c r="C12" s="310" t="s">
        <v>378</v>
      </c>
      <c r="D12" s="310" t="s">
        <v>18</v>
      </c>
      <c r="E12" s="310" t="s">
        <v>399</v>
      </c>
      <c r="F12" s="310" t="s">
        <v>404</v>
      </c>
      <c r="G12" s="297">
        <v>2016</v>
      </c>
      <c r="H12" s="310" t="s">
        <v>427</v>
      </c>
      <c r="I12" s="306">
        <f t="shared" ref="I12:I67" si="1">SUM(K12:O12)</f>
        <v>12715.14721868684</v>
      </c>
      <c r="J12" s="300">
        <f t="shared" ref="J12:J67" si="2">SUM(K12,L12)</f>
        <v>7993.6579086638285</v>
      </c>
      <c r="K12" s="327">
        <v>6984.8649860510814</v>
      </c>
      <c r="L12" s="327">
        <v>1008.7929226127476</v>
      </c>
      <c r="M12" s="327">
        <v>2211.8214769859696</v>
      </c>
      <c r="N12" s="327">
        <v>1619.6075277289615</v>
      </c>
      <c r="O12" s="327">
        <v>890.06030530807891</v>
      </c>
      <c r="P12" s="322">
        <f t="shared" ref="P12:P67" si="3">J12*100/$I12</f>
        <v>62.867206892547301</v>
      </c>
      <c r="Q12" s="331">
        <f t="shared" ref="Q12:Q67" si="4">K12*100/$I12</f>
        <v>54.933418118712474</v>
      </c>
      <c r="R12" s="331">
        <f t="shared" ref="R12:R67" si="5">L12*100/$I12</f>
        <v>7.9337887738348263</v>
      </c>
      <c r="S12" s="331">
        <f t="shared" ref="S12:S67" si="6">M12*100/$I12</f>
        <v>17.395170020016458</v>
      </c>
      <c r="T12" s="331">
        <f t="shared" ref="T12:T67" si="7">N12*100/$I12</f>
        <v>12.737623087436237</v>
      </c>
      <c r="U12" s="331">
        <f t="shared" ref="U12:U67" si="8">O12*100/$I12</f>
        <v>7.0000000000000018</v>
      </c>
      <c r="V12" s="330">
        <f t="shared" ref="V12:V67" si="9">I12/$AT12</f>
        <v>852536.93951454526</v>
      </c>
      <c r="W12" s="330">
        <f t="shared" ref="W12:W67" si="10">J12/$AT12</f>
        <v>535966.16159999999</v>
      </c>
      <c r="X12" s="330">
        <f t="shared" ref="X12:X67" si="11">K12/$AT12</f>
        <v>468327.68160000001</v>
      </c>
      <c r="Y12" s="330">
        <f t="shared" ref="Y12:Y67" si="12">L12/$AT12</f>
        <v>67638.48</v>
      </c>
      <c r="Z12" s="330">
        <f t="shared" ref="Z12:Z67" si="13">M12/$AT12</f>
        <v>148300.25011200001</v>
      </c>
      <c r="AA12" s="330">
        <f t="shared" ref="AA12:AA67" si="14">N12/$AT12</f>
        <v>108592.94203652702</v>
      </c>
      <c r="AB12" s="330">
        <f t="shared" ref="AB12:AB67" si="15">O12/$AT12</f>
        <v>59677.585766018179</v>
      </c>
      <c r="AC12" s="307">
        <f>I12/I40-1</f>
        <v>3.4723135540202232E-3</v>
      </c>
      <c r="AD12" s="307">
        <f t="shared" ref="AD12:AI12" si="16">J12/J40-1</f>
        <v>4.025206466419462E-3</v>
      </c>
      <c r="AE12" s="307">
        <f t="shared" si="16"/>
        <v>4.025206466419684E-3</v>
      </c>
      <c r="AF12" s="307">
        <f t="shared" si="16"/>
        <v>4.025206466419462E-3</v>
      </c>
      <c r="AG12" s="307">
        <f t="shared" si="16"/>
        <v>2.5376320729622037E-3</v>
      </c>
      <c r="AH12" s="307">
        <f t="shared" si="16"/>
        <v>2.5376320729622037E-3</v>
      </c>
      <c r="AI12" s="307">
        <f t="shared" si="16"/>
        <v>2.5376320729622037E-3</v>
      </c>
      <c r="AJ12" s="293">
        <f>I12*(VLOOKUP($AP$8,'Exchange rate info'!$A$8:$K$19,8,FALSE))</f>
        <v>12715.14721868684</v>
      </c>
      <c r="AK12" s="293">
        <f>J12*(VLOOKUP($AP$8,'Exchange rate info'!$A$8:$K$19,8,FALSE))</f>
        <v>7993.6579086638285</v>
      </c>
      <c r="AL12" s="293">
        <f>K12*(VLOOKUP($AP$8,'Exchange rate info'!$A$8:$K$19,8,FALSE))</f>
        <v>6984.8649860510814</v>
      </c>
      <c r="AM12" s="293">
        <f>L12*(VLOOKUP($AP$8,'Exchange rate info'!$A$8:$K$19,8,FALSE))</f>
        <v>1008.7929226127476</v>
      </c>
      <c r="AN12" s="293">
        <f>M12*(VLOOKUP($AP$8,'Exchange rate info'!$A$8:$K$19,8,FALSE))</f>
        <v>2211.8214769859696</v>
      </c>
      <c r="AO12" s="293">
        <f>N12*(VLOOKUP($AP$8,'Exchange rate info'!$A$8:$K$19,8,FALSE))</f>
        <v>1619.6075277289615</v>
      </c>
      <c r="AP12" s="293">
        <f>O12*(VLOOKUP($AP$8,'Exchange rate info'!$A$8:$K$19,8,FALSE))</f>
        <v>890.06030530807891</v>
      </c>
      <c r="AS12" s="215">
        <f>VLOOKUP(($D12&amp;$H12&amp;$AS$8),'Exchange rate info'!$C$8:$I$19,6,FALSE)</f>
        <v>67.048924</v>
      </c>
      <c r="AT12" s="215">
        <f>VLOOKUP(($D12&amp;$H12&amp;$AS$8),'Exchange rate info'!$C$8:$I$19,7,FALSE)</f>
        <v>1.4914482445683991E-2</v>
      </c>
    </row>
    <row r="13" spans="1:60">
      <c r="B13" s="311" t="str">
        <f t="shared" si="0"/>
        <v>ChennaiCC2016 H2</v>
      </c>
      <c r="C13" s="310" t="s">
        <v>378</v>
      </c>
      <c r="D13" s="310" t="s">
        <v>18</v>
      </c>
      <c r="E13" s="310" t="s">
        <v>399</v>
      </c>
      <c r="F13" s="310" t="s">
        <v>10</v>
      </c>
      <c r="G13" s="297">
        <v>2016</v>
      </c>
      <c r="H13" s="310" t="s">
        <v>427</v>
      </c>
      <c r="I13" s="306">
        <f t="shared" si="1"/>
        <v>9779.0859363216659</v>
      </c>
      <c r="J13" s="300">
        <f t="shared" si="2"/>
        <v>5774.2496926572621</v>
      </c>
      <c r="K13" s="315">
        <v>4765.4567700445141</v>
      </c>
      <c r="L13" s="315">
        <v>1008.7929226127476</v>
      </c>
      <c r="M13" s="315">
        <v>1700.6927003929254</v>
      </c>
      <c r="N13" s="315">
        <v>1619.6075277289615</v>
      </c>
      <c r="O13" s="315">
        <v>684.53601554251679</v>
      </c>
      <c r="P13" s="322">
        <f t="shared" si="3"/>
        <v>59.046926576342216</v>
      </c>
      <c r="Q13" s="331">
        <f t="shared" si="4"/>
        <v>48.731106374109714</v>
      </c>
      <c r="R13" s="331">
        <f t="shared" si="5"/>
        <v>10.3158202022325</v>
      </c>
      <c r="S13" s="331">
        <f t="shared" si="6"/>
        <v>17.391121332477308</v>
      </c>
      <c r="T13" s="331">
        <f t="shared" si="7"/>
        <v>16.561952091180469</v>
      </c>
      <c r="U13" s="331">
        <f t="shared" si="8"/>
        <v>7.0000000000000027</v>
      </c>
      <c r="V13" s="330">
        <f t="shared" si="9"/>
        <v>655677.18973390013</v>
      </c>
      <c r="W13" s="330">
        <f t="shared" si="10"/>
        <v>387157.2288000001</v>
      </c>
      <c r="X13" s="330">
        <f t="shared" si="11"/>
        <v>319518.74880000006</v>
      </c>
      <c r="Y13" s="330">
        <f t="shared" si="12"/>
        <v>67638.48</v>
      </c>
      <c r="Z13" s="330">
        <f t="shared" si="13"/>
        <v>114029.61561600002</v>
      </c>
      <c r="AA13" s="330">
        <f t="shared" si="14"/>
        <v>108592.94203652702</v>
      </c>
      <c r="AB13" s="330">
        <f t="shared" si="15"/>
        <v>45897.403281373023</v>
      </c>
      <c r="AC13" s="307">
        <f t="shared" ref="AC13:AI13" si="17">I13/I41-1</f>
        <v>3.5137859702043528E-3</v>
      </c>
      <c r="AD13" s="307">
        <f t="shared" si="17"/>
        <v>4.1919324935870694E-3</v>
      </c>
      <c r="AE13" s="307">
        <f t="shared" si="17"/>
        <v>4.1919324935868474E-3</v>
      </c>
      <c r="AF13" s="307">
        <f t="shared" si="17"/>
        <v>4.1919324935868474E-3</v>
      </c>
      <c r="AG13" s="307">
        <f t="shared" si="17"/>
        <v>2.5376320729622037E-3</v>
      </c>
      <c r="AH13" s="307">
        <f t="shared" si="17"/>
        <v>2.5376320729622037E-3</v>
      </c>
      <c r="AI13" s="307">
        <f t="shared" si="17"/>
        <v>2.5376320729622037E-3</v>
      </c>
      <c r="AJ13" s="293">
        <f>I13*(VLOOKUP($AP$8,'Exchange rate info'!$A$8:$K$19,8,FALSE))</f>
        <v>9779.0859363216659</v>
      </c>
      <c r="AK13" s="293">
        <f>J13*(VLOOKUP($AP$8,'Exchange rate info'!$A$8:$K$19,8,FALSE))</f>
        <v>5774.2496926572621</v>
      </c>
      <c r="AL13" s="293">
        <f>K13*(VLOOKUP($AP$8,'Exchange rate info'!$A$8:$K$19,8,FALSE))</f>
        <v>4765.4567700445141</v>
      </c>
      <c r="AM13" s="293">
        <f>L13*(VLOOKUP($AP$8,'Exchange rate info'!$A$8:$K$19,8,FALSE))</f>
        <v>1008.7929226127476</v>
      </c>
      <c r="AN13" s="293">
        <f>M13*(VLOOKUP($AP$8,'Exchange rate info'!$A$8:$K$19,8,FALSE))</f>
        <v>1700.6927003929254</v>
      </c>
      <c r="AO13" s="293">
        <f>N13*(VLOOKUP($AP$8,'Exchange rate info'!$A$8:$K$19,8,FALSE))</f>
        <v>1619.6075277289615</v>
      </c>
      <c r="AP13" s="293">
        <f>O13*(VLOOKUP($AP$8,'Exchange rate info'!$A$8:$K$19,8,FALSE))</f>
        <v>684.53601554251679</v>
      </c>
      <c r="AS13" s="215">
        <f>VLOOKUP(($D13&amp;$H13&amp;$AS$8),'Exchange rate info'!$C$8:$I$19,6,FALSE)</f>
        <v>67.048924</v>
      </c>
      <c r="AT13" s="215">
        <f>VLOOKUP(($D13&amp;$H13&amp;$AS$8),'Exchange rate info'!$C$8:$I$19,7,FALSE)</f>
        <v>1.4914482445683991E-2</v>
      </c>
    </row>
    <row r="14" spans="1:60">
      <c r="B14" s="311" t="str">
        <f t="shared" si="0"/>
        <v>ChennaiIT2016 H2</v>
      </c>
      <c r="C14" s="310" t="s">
        <v>378</v>
      </c>
      <c r="D14" s="310" t="s">
        <v>18</v>
      </c>
      <c r="E14" s="310" t="s">
        <v>399</v>
      </c>
      <c r="F14" s="310" t="s">
        <v>233</v>
      </c>
      <c r="G14" s="297">
        <v>2016</v>
      </c>
      <c r="H14" s="310" t="s">
        <v>427</v>
      </c>
      <c r="I14" s="306">
        <f t="shared" si="1"/>
        <v>16846.180686361746</v>
      </c>
      <c r="J14" s="300">
        <f t="shared" si="2"/>
        <v>11659.042025976434</v>
      </c>
      <c r="K14" s="315">
        <v>10650.249103363687</v>
      </c>
      <c r="L14" s="315">
        <v>1008.7929226127476</v>
      </c>
      <c r="M14" s="315">
        <v>2388.2984846110289</v>
      </c>
      <c r="N14" s="315">
        <v>1619.6075277289615</v>
      </c>
      <c r="O14" s="315">
        <v>1179.2326480453225</v>
      </c>
      <c r="P14" s="322">
        <f t="shared" si="3"/>
        <v>69.208815001107695</v>
      </c>
      <c r="Q14" s="331">
        <f t="shared" si="4"/>
        <v>63.220556051532007</v>
      </c>
      <c r="R14" s="331">
        <f t="shared" si="5"/>
        <v>5.9882589495756839</v>
      </c>
      <c r="S14" s="331">
        <f t="shared" si="6"/>
        <v>14.177091704498556</v>
      </c>
      <c r="T14" s="331">
        <f t="shared" si="7"/>
        <v>9.6140932943937614</v>
      </c>
      <c r="U14" s="331">
        <f t="shared" si="8"/>
        <v>7.0000000000000018</v>
      </c>
      <c r="V14" s="330">
        <f t="shared" si="9"/>
        <v>1129518.2885301365</v>
      </c>
      <c r="W14" s="330">
        <f t="shared" si="10"/>
        <v>781726.2227124999</v>
      </c>
      <c r="X14" s="330">
        <f t="shared" si="11"/>
        <v>714087.74271249992</v>
      </c>
      <c r="Y14" s="330">
        <f t="shared" si="12"/>
        <v>67638.48</v>
      </c>
      <c r="Z14" s="330">
        <f t="shared" si="13"/>
        <v>160132.84358400005</v>
      </c>
      <c r="AA14" s="330">
        <f t="shared" si="14"/>
        <v>108592.94203652702</v>
      </c>
      <c r="AB14" s="330">
        <f t="shared" si="15"/>
        <v>79066.280197109576</v>
      </c>
      <c r="AC14" s="307">
        <f>I14/I42-1</f>
        <v>3.5343517334034402E-3</v>
      </c>
      <c r="AD14" s="307">
        <f t="shared" ref="AD14:AI14" si="18">J14/J42-1</f>
        <v>3.9784322446212439E-3</v>
      </c>
      <c r="AE14" s="307">
        <f t="shared" si="18"/>
        <v>3.9784322446212439E-3</v>
      </c>
      <c r="AF14" s="307">
        <f t="shared" si="18"/>
        <v>3.9784322446212439E-3</v>
      </c>
      <c r="AG14" s="307">
        <f t="shared" si="18"/>
        <v>2.5376320729622037E-3</v>
      </c>
      <c r="AH14" s="307">
        <f t="shared" si="18"/>
        <v>2.5376320729622037E-3</v>
      </c>
      <c r="AI14" s="307">
        <f t="shared" si="18"/>
        <v>2.5376320729622037E-3</v>
      </c>
      <c r="AJ14" s="293">
        <f>I14*(VLOOKUP($AP$8,'Exchange rate info'!$A$8:$K$19,8,FALSE))</f>
        <v>16846.180686361746</v>
      </c>
      <c r="AK14" s="293">
        <f>J14*(VLOOKUP($AP$8,'Exchange rate info'!$A$8:$K$19,8,FALSE))</f>
        <v>11659.042025976434</v>
      </c>
      <c r="AL14" s="293">
        <f>K14*(VLOOKUP($AP$8,'Exchange rate info'!$A$8:$K$19,8,FALSE))</f>
        <v>10650.249103363687</v>
      </c>
      <c r="AM14" s="293">
        <f>L14*(VLOOKUP($AP$8,'Exchange rate info'!$A$8:$K$19,8,FALSE))</f>
        <v>1008.7929226127476</v>
      </c>
      <c r="AN14" s="293">
        <f>M14*(VLOOKUP($AP$8,'Exchange rate info'!$A$8:$K$19,8,FALSE))</f>
        <v>2388.2984846110289</v>
      </c>
      <c r="AO14" s="293">
        <f>N14*(VLOOKUP($AP$8,'Exchange rate info'!$A$8:$K$19,8,FALSE))</f>
        <v>1619.6075277289615</v>
      </c>
      <c r="AP14" s="293">
        <f>O14*(VLOOKUP($AP$8,'Exchange rate info'!$A$8:$K$19,8,FALSE))</f>
        <v>1179.2326480453225</v>
      </c>
      <c r="AS14" s="215">
        <f>VLOOKUP(($D14&amp;$H14&amp;$AS$8),'Exchange rate info'!$C$8:$I$19,6,FALSE)</f>
        <v>67.048924</v>
      </c>
      <c r="AT14" s="215">
        <f>VLOOKUP(($D14&amp;$H14&amp;$AS$8),'Exchange rate info'!$C$8:$I$19,7,FALSE)</f>
        <v>1.4914482445683991E-2</v>
      </c>
    </row>
    <row r="15" spans="1:60">
      <c r="B15" s="311" t="str">
        <f t="shared" si="0"/>
        <v>ChennaiKP2016 H2</v>
      </c>
      <c r="C15" s="310" t="s">
        <v>378</v>
      </c>
      <c r="D15" s="310" t="s">
        <v>18</v>
      </c>
      <c r="E15" s="310" t="s">
        <v>399</v>
      </c>
      <c r="F15" s="310" t="s">
        <v>405</v>
      </c>
      <c r="G15" s="297">
        <v>2016</v>
      </c>
      <c r="H15" s="310" t="s">
        <v>427</v>
      </c>
      <c r="I15" s="306">
        <f t="shared" si="1"/>
        <v>18385.729857395472</v>
      </c>
      <c r="J15" s="300">
        <f t="shared" si="2"/>
        <v>13090.8227550378</v>
      </c>
      <c r="K15" s="315">
        <v>12082.029832425053</v>
      </c>
      <c r="L15" s="315">
        <v>1008.7929226127476</v>
      </c>
      <c r="M15" s="315">
        <v>2388.2984846110289</v>
      </c>
      <c r="N15" s="315">
        <v>1619.6075277289615</v>
      </c>
      <c r="O15" s="315">
        <v>1287.0010900176835</v>
      </c>
      <c r="P15" s="322">
        <f t="shared" si="3"/>
        <v>71.200995862408746</v>
      </c>
      <c r="Q15" s="331">
        <f t="shared" si="4"/>
        <v>65.714170316525014</v>
      </c>
      <c r="R15" s="331">
        <f t="shared" si="5"/>
        <v>5.4868255458837334</v>
      </c>
      <c r="S15" s="331">
        <f t="shared" si="6"/>
        <v>12.989957445993694</v>
      </c>
      <c r="T15" s="331">
        <f t="shared" si="7"/>
        <v>8.8090466915975636</v>
      </c>
      <c r="U15" s="331">
        <f t="shared" si="8"/>
        <v>7.0000000000000018</v>
      </c>
      <c r="V15" s="330">
        <f t="shared" si="9"/>
        <v>1232743.4038930398</v>
      </c>
      <c r="W15" s="330">
        <f t="shared" si="10"/>
        <v>877725.58</v>
      </c>
      <c r="X15" s="330">
        <f t="shared" si="11"/>
        <v>810087.10000000009</v>
      </c>
      <c r="Y15" s="330">
        <f t="shared" si="12"/>
        <v>67638.48</v>
      </c>
      <c r="Z15" s="330">
        <f t="shared" si="13"/>
        <v>160132.84358400005</v>
      </c>
      <c r="AA15" s="330">
        <f t="shared" si="14"/>
        <v>108592.94203652702</v>
      </c>
      <c r="AB15" s="330">
        <f t="shared" si="15"/>
        <v>86292.038272512815</v>
      </c>
      <c r="AC15" s="307">
        <f t="shared" ref="AC15:AI15" si="19">I15/I43-1</f>
        <v>3.5621432505565931E-3</v>
      </c>
      <c r="AD15" s="307">
        <f t="shared" si="19"/>
        <v>3.9771271414303921E-3</v>
      </c>
      <c r="AE15" s="307">
        <f t="shared" si="19"/>
        <v>3.9771271414306142E-3</v>
      </c>
      <c r="AF15" s="307">
        <f t="shared" si="19"/>
        <v>3.9771271414303921E-3</v>
      </c>
      <c r="AG15" s="307">
        <f t="shared" si="19"/>
        <v>2.5376320729622037E-3</v>
      </c>
      <c r="AH15" s="307">
        <f t="shared" si="19"/>
        <v>2.5376320729622037E-3</v>
      </c>
      <c r="AI15" s="307">
        <f t="shared" si="19"/>
        <v>2.5376320729622037E-3</v>
      </c>
      <c r="AJ15" s="293">
        <f>I15*(VLOOKUP($AP$8,'Exchange rate info'!$A$8:$K$19,8,FALSE))</f>
        <v>18385.729857395472</v>
      </c>
      <c r="AK15" s="293">
        <f>J15*(VLOOKUP($AP$8,'Exchange rate info'!$A$8:$K$19,8,FALSE))</f>
        <v>13090.8227550378</v>
      </c>
      <c r="AL15" s="293">
        <f>K15*(VLOOKUP($AP$8,'Exchange rate info'!$A$8:$K$19,8,FALSE))</f>
        <v>12082.029832425053</v>
      </c>
      <c r="AM15" s="293">
        <f>L15*(VLOOKUP($AP$8,'Exchange rate info'!$A$8:$K$19,8,FALSE))</f>
        <v>1008.7929226127476</v>
      </c>
      <c r="AN15" s="293">
        <f>M15*(VLOOKUP($AP$8,'Exchange rate info'!$A$8:$K$19,8,FALSE))</f>
        <v>2388.2984846110289</v>
      </c>
      <c r="AO15" s="293">
        <f>N15*(VLOOKUP($AP$8,'Exchange rate info'!$A$8:$K$19,8,FALSE))</f>
        <v>1619.6075277289615</v>
      </c>
      <c r="AP15" s="293">
        <f>O15*(VLOOKUP($AP$8,'Exchange rate info'!$A$8:$K$19,8,FALSE))</f>
        <v>1287.0010900176835</v>
      </c>
      <c r="AS15" s="215">
        <f>VLOOKUP(($D15&amp;$H15&amp;$AS$8),'Exchange rate info'!$C$8:$I$19,6,FALSE)</f>
        <v>67.048924</v>
      </c>
      <c r="AT15" s="215">
        <f>VLOOKUP(($D15&amp;$H15&amp;$AS$8),'Exchange rate info'!$C$8:$I$19,7,FALSE)</f>
        <v>1.4914482445683991E-2</v>
      </c>
    </row>
    <row r="16" spans="1:60">
      <c r="B16" s="311" t="str">
        <f t="shared" si="0"/>
        <v>GurgaonBP2016 H2</v>
      </c>
      <c r="C16" s="310" t="s">
        <v>378</v>
      </c>
      <c r="D16" s="310" t="s">
        <v>18</v>
      </c>
      <c r="E16" s="310" t="s">
        <v>401</v>
      </c>
      <c r="F16" s="310" t="s">
        <v>404</v>
      </c>
      <c r="G16" s="297">
        <v>2016</v>
      </c>
      <c r="H16" s="310" t="s">
        <v>427</v>
      </c>
      <c r="I16" s="306">
        <f t="shared" si="1"/>
        <v>15011.4389868413</v>
      </c>
      <c r="J16" s="300">
        <f t="shared" si="2"/>
        <v>8862.0252094823591</v>
      </c>
      <c r="K16" s="315">
        <v>7793.6823938690904</v>
      </c>
      <c r="L16" s="315">
        <v>1068.3428156132677</v>
      </c>
      <c r="M16" s="315">
        <v>2986.0814903727087</v>
      </c>
      <c r="N16" s="315">
        <v>2112.5315579073408</v>
      </c>
      <c r="O16" s="315">
        <v>1050.8007290788912</v>
      </c>
      <c r="P16" s="322">
        <f t="shared" si="3"/>
        <v>59.035147911207027</v>
      </c>
      <c r="Q16" s="331">
        <f t="shared" si="4"/>
        <v>51.918289783550151</v>
      </c>
      <c r="R16" s="331">
        <f t="shared" si="5"/>
        <v>7.1168581276568741</v>
      </c>
      <c r="S16" s="331">
        <f t="shared" si="6"/>
        <v>19.892040283348202</v>
      </c>
      <c r="T16" s="331">
        <f t="shared" si="7"/>
        <v>14.072811805444767</v>
      </c>
      <c r="U16" s="331">
        <f t="shared" si="8"/>
        <v>7.0000000000000009</v>
      </c>
      <c r="V16" s="330">
        <f t="shared" si="9"/>
        <v>1006500.8317593592</v>
      </c>
      <c r="W16" s="330">
        <f t="shared" si="10"/>
        <v>594189.25475666672</v>
      </c>
      <c r="X16" s="330">
        <f t="shared" si="11"/>
        <v>522558.0185066667</v>
      </c>
      <c r="Y16" s="330">
        <f t="shared" si="12"/>
        <v>71631.236250000002</v>
      </c>
      <c r="Z16" s="330">
        <f t="shared" si="13"/>
        <v>200213.55090580648</v>
      </c>
      <c r="AA16" s="330">
        <f t="shared" si="14"/>
        <v>141642.96787373087</v>
      </c>
      <c r="AB16" s="330">
        <f t="shared" si="15"/>
        <v>70455.058223155167</v>
      </c>
      <c r="AC16" s="307">
        <f t="shared" ref="AC16:AI16" si="20">I16/I44-1</f>
        <v>3.7136545798022169E-3</v>
      </c>
      <c r="AD16" s="307">
        <f t="shared" si="20"/>
        <v>4.5313266623989712E-3</v>
      </c>
      <c r="AE16" s="307">
        <f t="shared" si="20"/>
        <v>4.5313266623987491E-3</v>
      </c>
      <c r="AF16" s="307">
        <f t="shared" si="20"/>
        <v>4.5313266623987491E-3</v>
      </c>
      <c r="AG16" s="307">
        <f t="shared" si="20"/>
        <v>2.5376320729619817E-3</v>
      </c>
      <c r="AH16" s="307">
        <f t="shared" si="20"/>
        <v>2.5376320729622037E-3</v>
      </c>
      <c r="AI16" s="307">
        <f t="shared" si="20"/>
        <v>2.5376320729619817E-3</v>
      </c>
      <c r="AJ16" s="293">
        <f>I16*(VLOOKUP($AP$8,'Exchange rate info'!$A$8:$K$19,8,FALSE))</f>
        <v>15011.4389868413</v>
      </c>
      <c r="AK16" s="293">
        <f>J16*(VLOOKUP($AP$8,'Exchange rate info'!$A$8:$K$19,8,FALSE))</f>
        <v>8862.0252094823591</v>
      </c>
      <c r="AL16" s="293">
        <f>K16*(VLOOKUP($AP$8,'Exchange rate info'!$A$8:$K$19,8,FALSE))</f>
        <v>7793.6823938690904</v>
      </c>
      <c r="AM16" s="293">
        <f>L16*(VLOOKUP($AP$8,'Exchange rate info'!$A$8:$K$19,8,FALSE))</f>
        <v>1068.3428156132677</v>
      </c>
      <c r="AN16" s="293">
        <f>M16*(VLOOKUP($AP$8,'Exchange rate info'!$A$8:$K$19,8,FALSE))</f>
        <v>2986.0814903727087</v>
      </c>
      <c r="AO16" s="293">
        <f>N16*(VLOOKUP($AP$8,'Exchange rate info'!$A$8:$K$19,8,FALSE))</f>
        <v>2112.5315579073408</v>
      </c>
      <c r="AP16" s="293">
        <f>O16*(VLOOKUP($AP$8,'Exchange rate info'!$A$8:$K$19,8,FALSE))</f>
        <v>1050.8007290788912</v>
      </c>
      <c r="AS16" s="215">
        <f>VLOOKUP(($D16&amp;$H16&amp;$AS$8),'Exchange rate info'!$C$8:$I$19,6,FALSE)</f>
        <v>67.048924</v>
      </c>
      <c r="AT16" s="215">
        <f>VLOOKUP(($D16&amp;$H16&amp;$AS$8),'Exchange rate info'!$C$8:$I$19,7,FALSE)</f>
        <v>1.4914482445683991E-2</v>
      </c>
    </row>
    <row r="17" spans="2:62">
      <c r="B17" s="311" t="str">
        <f t="shared" si="0"/>
        <v>GurgaonCC2016 H2</v>
      </c>
      <c r="C17" s="310" t="s">
        <v>378</v>
      </c>
      <c r="D17" s="310" t="s">
        <v>18</v>
      </c>
      <c r="E17" s="310" t="s">
        <v>401</v>
      </c>
      <c r="F17" s="310" t="s">
        <v>10</v>
      </c>
      <c r="G17" s="297">
        <v>2016</v>
      </c>
      <c r="H17" s="310" t="s">
        <v>427</v>
      </c>
      <c r="I17" s="306">
        <f t="shared" si="1"/>
        <v>11648.93657756617</v>
      </c>
      <c r="J17" s="300">
        <f t="shared" si="2"/>
        <v>6447.528342885862</v>
      </c>
      <c r="K17" s="315">
        <v>5379.1855272725943</v>
      </c>
      <c r="L17" s="315">
        <v>1068.3428156132677</v>
      </c>
      <c r="M17" s="315">
        <v>2273.451116343334</v>
      </c>
      <c r="N17" s="315">
        <v>2112.5315579073408</v>
      </c>
      <c r="O17" s="315">
        <v>815.42556042963201</v>
      </c>
      <c r="P17" s="322">
        <f t="shared" si="3"/>
        <v>55.348643199780845</v>
      </c>
      <c r="Q17" s="331">
        <f t="shared" si="4"/>
        <v>46.177481450383823</v>
      </c>
      <c r="R17" s="331">
        <f t="shared" si="5"/>
        <v>9.1711617493970277</v>
      </c>
      <c r="S17" s="331">
        <f t="shared" si="6"/>
        <v>19.51638332997371</v>
      </c>
      <c r="T17" s="331">
        <f t="shared" si="7"/>
        <v>18.134973470245431</v>
      </c>
      <c r="U17" s="331">
        <f t="shared" si="8"/>
        <v>7.0000000000000009</v>
      </c>
      <c r="V17" s="330">
        <f t="shared" si="9"/>
        <v>781048.66327005415</v>
      </c>
      <c r="W17" s="330">
        <f t="shared" si="10"/>
        <v>432299.83785000007</v>
      </c>
      <c r="X17" s="330">
        <f t="shared" si="11"/>
        <v>360668.60160000011</v>
      </c>
      <c r="Y17" s="330">
        <f t="shared" si="12"/>
        <v>71631.236250000002</v>
      </c>
      <c r="Z17" s="330">
        <f t="shared" si="13"/>
        <v>152432.45111741935</v>
      </c>
      <c r="AA17" s="330">
        <f t="shared" si="14"/>
        <v>141642.96787373087</v>
      </c>
      <c r="AB17" s="330">
        <f t="shared" si="15"/>
        <v>54673.4064289038</v>
      </c>
      <c r="AC17" s="307">
        <f t="shared" ref="AC17:AI17" si="21">I17/I45-1</f>
        <v>3.7288722229316118E-3</v>
      </c>
      <c r="AD17" s="307">
        <f t="shared" si="21"/>
        <v>4.6919452959917063E-3</v>
      </c>
      <c r="AE17" s="307">
        <f t="shared" si="21"/>
        <v>4.6919452959917063E-3</v>
      </c>
      <c r="AF17" s="307">
        <f t="shared" si="21"/>
        <v>4.6919452959919283E-3</v>
      </c>
      <c r="AG17" s="307">
        <f t="shared" si="21"/>
        <v>2.5376320729624258E-3</v>
      </c>
      <c r="AH17" s="307">
        <f t="shared" si="21"/>
        <v>2.5376320729622037E-3</v>
      </c>
      <c r="AI17" s="307">
        <f t="shared" si="21"/>
        <v>2.5376320729622037E-3</v>
      </c>
      <c r="AJ17" s="293">
        <f>I17*(VLOOKUP($AP$8,'Exchange rate info'!$A$8:$K$19,8,FALSE))</f>
        <v>11648.93657756617</v>
      </c>
      <c r="AK17" s="293">
        <f>J17*(VLOOKUP($AP$8,'Exchange rate info'!$A$8:$K$19,8,FALSE))</f>
        <v>6447.528342885862</v>
      </c>
      <c r="AL17" s="293">
        <f>K17*(VLOOKUP($AP$8,'Exchange rate info'!$A$8:$K$19,8,FALSE))</f>
        <v>5379.1855272725943</v>
      </c>
      <c r="AM17" s="293">
        <f>L17*(VLOOKUP($AP$8,'Exchange rate info'!$A$8:$K$19,8,FALSE))</f>
        <v>1068.3428156132677</v>
      </c>
      <c r="AN17" s="293">
        <f>M17*(VLOOKUP($AP$8,'Exchange rate info'!$A$8:$K$19,8,FALSE))</f>
        <v>2273.451116343334</v>
      </c>
      <c r="AO17" s="293">
        <f>N17*(VLOOKUP($AP$8,'Exchange rate info'!$A$8:$K$19,8,FALSE))</f>
        <v>2112.5315579073408</v>
      </c>
      <c r="AP17" s="293">
        <f>O17*(VLOOKUP($AP$8,'Exchange rate info'!$A$8:$K$19,8,FALSE))</f>
        <v>815.42556042963201</v>
      </c>
      <c r="AS17" s="215">
        <f>VLOOKUP(($D17&amp;$H17&amp;$AS$8),'Exchange rate info'!$C$8:$I$19,6,FALSE)</f>
        <v>67.048924</v>
      </c>
      <c r="AT17" s="215">
        <f>VLOOKUP(($D17&amp;$H17&amp;$AS$8),'Exchange rate info'!$C$8:$I$19,7,FALSE)</f>
        <v>1.4914482445683991E-2</v>
      </c>
    </row>
    <row r="18" spans="2:62">
      <c r="B18" s="311" t="str">
        <f t="shared" si="0"/>
        <v>GurgaonIT2016 H2</v>
      </c>
      <c r="C18" s="310" t="s">
        <v>378</v>
      </c>
      <c r="D18" s="310" t="s">
        <v>18</v>
      </c>
      <c r="E18" s="310" t="s">
        <v>401</v>
      </c>
      <c r="F18" s="310" t="s">
        <v>233</v>
      </c>
      <c r="G18" s="297">
        <v>2016</v>
      </c>
      <c r="H18" s="310" t="s">
        <v>427</v>
      </c>
      <c r="I18" s="306">
        <f t="shared" si="1"/>
        <v>18757.320105247833</v>
      </c>
      <c r="J18" s="300">
        <f t="shared" si="2"/>
        <v>12099.927863775265</v>
      </c>
      <c r="K18" s="315">
        <v>11031.585048161996</v>
      </c>
      <c r="L18" s="315">
        <v>1068.3428156132677</v>
      </c>
      <c r="M18" s="315">
        <v>3231.8482761978794</v>
      </c>
      <c r="N18" s="315">
        <v>2112.5315579073408</v>
      </c>
      <c r="O18" s="315">
        <v>1313.0124073673487</v>
      </c>
      <c r="P18" s="322">
        <f t="shared" si="3"/>
        <v>64.50776441347827</v>
      </c>
      <c r="Q18" s="331">
        <f t="shared" si="4"/>
        <v>58.81215965960741</v>
      </c>
      <c r="R18" s="331">
        <f t="shared" si="5"/>
        <v>5.695604753870847</v>
      </c>
      <c r="S18" s="331">
        <f t="shared" si="6"/>
        <v>17.229797530051687</v>
      </c>
      <c r="T18" s="331">
        <f t="shared" si="7"/>
        <v>11.262438056470055</v>
      </c>
      <c r="U18" s="331">
        <f t="shared" si="8"/>
        <v>7.0000000000000027</v>
      </c>
      <c r="V18" s="330">
        <f t="shared" si="9"/>
        <v>1257658.1301804339</v>
      </c>
      <c r="W18" s="330">
        <f t="shared" si="10"/>
        <v>811287.14374375006</v>
      </c>
      <c r="X18" s="330">
        <f t="shared" si="11"/>
        <v>739655.90749374998</v>
      </c>
      <c r="Y18" s="330">
        <f t="shared" si="12"/>
        <v>71631.236250000002</v>
      </c>
      <c r="Z18" s="330">
        <f t="shared" si="13"/>
        <v>216691.9494503226</v>
      </c>
      <c r="AA18" s="330">
        <f t="shared" si="14"/>
        <v>141642.96787373087</v>
      </c>
      <c r="AB18" s="330">
        <f t="shared" si="15"/>
        <v>88036.069112630401</v>
      </c>
      <c r="AC18" s="307">
        <f t="shared" ref="AC18:AI18" si="22">I18/I46-1</f>
        <v>3.7946537670965341E-3</v>
      </c>
      <c r="AD18" s="307">
        <f t="shared" si="22"/>
        <v>4.4876135646065851E-3</v>
      </c>
      <c r="AE18" s="307">
        <f t="shared" si="22"/>
        <v>4.4876135646065851E-3</v>
      </c>
      <c r="AF18" s="307">
        <f t="shared" si="22"/>
        <v>4.4876135646063631E-3</v>
      </c>
      <c r="AG18" s="307">
        <f t="shared" si="22"/>
        <v>2.5376320729622037E-3</v>
      </c>
      <c r="AH18" s="307">
        <f t="shared" si="22"/>
        <v>2.5376320729622037E-3</v>
      </c>
      <c r="AI18" s="307">
        <f t="shared" si="22"/>
        <v>2.5376320729622037E-3</v>
      </c>
      <c r="AJ18" s="293">
        <f>I18*(VLOOKUP($AP$8,'Exchange rate info'!$A$8:$K$19,8,FALSE))</f>
        <v>18757.320105247833</v>
      </c>
      <c r="AK18" s="293">
        <f>J18*(VLOOKUP($AP$8,'Exchange rate info'!$A$8:$K$19,8,FALSE))</f>
        <v>12099.927863775265</v>
      </c>
      <c r="AL18" s="293">
        <f>K18*(VLOOKUP($AP$8,'Exchange rate info'!$A$8:$K$19,8,FALSE))</f>
        <v>11031.585048161996</v>
      </c>
      <c r="AM18" s="293">
        <f>L18*(VLOOKUP($AP$8,'Exchange rate info'!$A$8:$K$19,8,FALSE))</f>
        <v>1068.3428156132677</v>
      </c>
      <c r="AN18" s="293">
        <f>M18*(VLOOKUP($AP$8,'Exchange rate info'!$A$8:$K$19,8,FALSE))</f>
        <v>3231.8482761978794</v>
      </c>
      <c r="AO18" s="293">
        <f>N18*(VLOOKUP($AP$8,'Exchange rate info'!$A$8:$K$19,8,FALSE))</f>
        <v>2112.5315579073408</v>
      </c>
      <c r="AP18" s="293">
        <f>O18*(VLOOKUP($AP$8,'Exchange rate info'!$A$8:$K$19,8,FALSE))</f>
        <v>1313.0124073673487</v>
      </c>
      <c r="AS18" s="215">
        <f>VLOOKUP(($D18&amp;$H18&amp;$AS$8),'Exchange rate info'!$C$8:$I$19,6,FALSE)</f>
        <v>67.048924</v>
      </c>
      <c r="AT18" s="215">
        <f>VLOOKUP(($D18&amp;$H18&amp;$AS$8),'Exchange rate info'!$C$8:$I$19,7,FALSE)</f>
        <v>1.4914482445683991E-2</v>
      </c>
    </row>
    <row r="19" spans="2:62" ht="13">
      <c r="B19" s="311" t="str">
        <f t="shared" si="0"/>
        <v>GurgaonKP2016 H2</v>
      </c>
      <c r="C19" s="310" t="s">
        <v>378</v>
      </c>
      <c r="D19" s="310" t="s">
        <v>18</v>
      </c>
      <c r="E19" s="310" t="s">
        <v>401</v>
      </c>
      <c r="F19" s="310" t="s">
        <v>405</v>
      </c>
      <c r="G19" s="297">
        <v>2016</v>
      </c>
      <c r="H19" s="310" t="s">
        <v>427</v>
      </c>
      <c r="I19" s="306">
        <f t="shared" si="1"/>
        <v>20947.011375388243</v>
      </c>
      <c r="J19" s="300">
        <f t="shared" si="2"/>
        <v>14136.340745005844</v>
      </c>
      <c r="K19" s="315">
        <v>13067.997929392575</v>
      </c>
      <c r="L19" s="315">
        <v>1068.3428156132677</v>
      </c>
      <c r="M19" s="315">
        <v>3231.8482761978794</v>
      </c>
      <c r="N19" s="315">
        <v>2112.5315579073408</v>
      </c>
      <c r="O19" s="315">
        <v>1466.2907962771772</v>
      </c>
      <c r="P19" s="322">
        <f t="shared" si="3"/>
        <v>67.486194052557693</v>
      </c>
      <c r="Q19" s="331">
        <f t="shared" si="4"/>
        <v>62.385978100660509</v>
      </c>
      <c r="R19" s="331">
        <f t="shared" si="5"/>
        <v>5.1002159518971784</v>
      </c>
      <c r="S19" s="331">
        <f t="shared" si="6"/>
        <v>15.428684399317937</v>
      </c>
      <c r="T19" s="331">
        <f t="shared" si="7"/>
        <v>10.085121548124361</v>
      </c>
      <c r="U19" s="331">
        <f t="shared" si="8"/>
        <v>7.0000000000000009</v>
      </c>
      <c r="V19" s="330">
        <f t="shared" si="9"/>
        <v>1404474.5737355417</v>
      </c>
      <c r="W19" s="330">
        <f t="shared" si="10"/>
        <v>947826.43625000014</v>
      </c>
      <c r="X19" s="330">
        <f t="shared" si="11"/>
        <v>876195.20000000007</v>
      </c>
      <c r="Y19" s="330">
        <f t="shared" si="12"/>
        <v>71631.236250000002</v>
      </c>
      <c r="Z19" s="330">
        <f t="shared" si="13"/>
        <v>216691.9494503226</v>
      </c>
      <c r="AA19" s="330">
        <f t="shared" si="14"/>
        <v>141642.96787373087</v>
      </c>
      <c r="AB19" s="330">
        <f t="shared" si="15"/>
        <v>98313.22016148793</v>
      </c>
      <c r="AC19" s="307">
        <f t="shared" ref="AC19:AI19" si="23">I19/I47-1</f>
        <v>3.8492354843107091E-3</v>
      </c>
      <c r="AD19" s="307">
        <f t="shared" si="23"/>
        <v>4.4823715399686659E-3</v>
      </c>
      <c r="AE19" s="307">
        <f t="shared" si="23"/>
        <v>4.4823715399684438E-3</v>
      </c>
      <c r="AF19" s="307">
        <f t="shared" si="23"/>
        <v>4.4823715399684438E-3</v>
      </c>
      <c r="AG19" s="307">
        <f t="shared" si="23"/>
        <v>2.5376320729622037E-3</v>
      </c>
      <c r="AH19" s="307">
        <f t="shared" si="23"/>
        <v>2.5376320729622037E-3</v>
      </c>
      <c r="AI19" s="307">
        <f t="shared" si="23"/>
        <v>2.5376320729622037E-3</v>
      </c>
      <c r="AJ19" s="293">
        <f>I19*(VLOOKUP($AP$8,'Exchange rate info'!$A$8:$K$19,8,FALSE))</f>
        <v>20947.011375388243</v>
      </c>
      <c r="AK19" s="293">
        <f>J19*(VLOOKUP($AP$8,'Exchange rate info'!$A$8:$K$19,8,FALSE))</f>
        <v>14136.340745005844</v>
      </c>
      <c r="AL19" s="293">
        <f>K19*(VLOOKUP($AP$8,'Exchange rate info'!$A$8:$K$19,8,FALSE))</f>
        <v>13067.997929392575</v>
      </c>
      <c r="AM19" s="293">
        <f>L19*(VLOOKUP($AP$8,'Exchange rate info'!$A$8:$K$19,8,FALSE))</f>
        <v>1068.3428156132677</v>
      </c>
      <c r="AN19" s="293">
        <f>M19*(VLOOKUP($AP$8,'Exchange rate info'!$A$8:$K$19,8,FALSE))</f>
        <v>3231.8482761978794</v>
      </c>
      <c r="AO19" s="293">
        <f>N19*(VLOOKUP($AP$8,'Exchange rate info'!$A$8:$K$19,8,FALSE))</f>
        <v>2112.5315579073408</v>
      </c>
      <c r="AP19" s="293">
        <f>O19*(VLOOKUP($AP$8,'Exchange rate info'!$A$8:$K$19,8,FALSE))</f>
        <v>1466.2907962771772</v>
      </c>
      <c r="AS19" s="215">
        <f>VLOOKUP(($D19&amp;$H19&amp;$AS$8),'Exchange rate info'!$C$8:$I$19,6,FALSE)</f>
        <v>67.048924</v>
      </c>
      <c r="AT19" s="215">
        <f>VLOOKUP(($D19&amp;$H19&amp;$AS$8),'Exchange rate info'!$C$8:$I$19,7,FALSE)</f>
        <v>1.4914482445683991E-2</v>
      </c>
      <c r="BI19" s="193"/>
      <c r="BJ19" s="193"/>
    </row>
    <row r="20" spans="2:62" ht="13">
      <c r="B20" s="311" t="str">
        <f t="shared" si="0"/>
        <v>HyderabadBP2016 H2</v>
      </c>
      <c r="C20" s="310" t="s">
        <v>378</v>
      </c>
      <c r="D20" s="310" t="s">
        <v>18</v>
      </c>
      <c r="E20" s="310" t="s">
        <v>398</v>
      </c>
      <c r="F20" s="310" t="s">
        <v>404</v>
      </c>
      <c r="G20" s="297">
        <v>2016</v>
      </c>
      <c r="H20" s="310" t="s">
        <v>427</v>
      </c>
      <c r="I20" s="306">
        <f t="shared" si="1"/>
        <v>13005.253562159889</v>
      </c>
      <c r="J20" s="300">
        <f t="shared" si="2"/>
        <v>8075.1413366454635</v>
      </c>
      <c r="K20" s="315">
        <v>7033.6025305939302</v>
      </c>
      <c r="L20" s="315">
        <v>1041.5388060515334</v>
      </c>
      <c r="M20" s="315">
        <v>2400.1369484342704</v>
      </c>
      <c r="N20" s="315">
        <v>1619.6075277289615</v>
      </c>
      <c r="O20" s="315">
        <v>910.3677493511924</v>
      </c>
      <c r="P20" s="322">
        <f t="shared" si="3"/>
        <v>62.091379441773512</v>
      </c>
      <c r="Q20" s="331">
        <f t="shared" si="4"/>
        <v>54.082778909124187</v>
      </c>
      <c r="R20" s="331">
        <f t="shared" si="5"/>
        <v>8.0086005326493339</v>
      </c>
      <c r="S20" s="331">
        <f t="shared" si="6"/>
        <v>18.455133819287564</v>
      </c>
      <c r="T20" s="331">
        <f t="shared" si="7"/>
        <v>12.453486738938906</v>
      </c>
      <c r="U20" s="331">
        <f t="shared" si="8"/>
        <v>7.0000000000000018</v>
      </c>
      <c r="V20" s="330">
        <f t="shared" si="9"/>
        <v>871988.25768998766</v>
      </c>
      <c r="W20" s="330">
        <f t="shared" si="10"/>
        <v>541429.53777000005</v>
      </c>
      <c r="X20" s="330">
        <f t="shared" si="11"/>
        <v>471595.48152000009</v>
      </c>
      <c r="Y20" s="330">
        <f t="shared" si="12"/>
        <v>69834.056249999994</v>
      </c>
      <c r="Z20" s="330">
        <f t="shared" si="13"/>
        <v>160926.59984516131</v>
      </c>
      <c r="AA20" s="330">
        <f t="shared" si="14"/>
        <v>108592.94203652702</v>
      </c>
      <c r="AB20" s="330">
        <f t="shared" si="15"/>
        <v>61039.178038299142</v>
      </c>
      <c r="AC20" s="307">
        <f t="shared" ref="AC20:AI20" si="24">I20/I48-1</f>
        <v>3.4574251420604885E-3</v>
      </c>
      <c r="AD20" s="307">
        <f t="shared" si="24"/>
        <v>4.0198161997486714E-3</v>
      </c>
      <c r="AE20" s="307">
        <f t="shared" si="24"/>
        <v>4.0198161997484494E-3</v>
      </c>
      <c r="AF20" s="307">
        <f t="shared" si="24"/>
        <v>4.0198161997486714E-3</v>
      </c>
      <c r="AG20" s="307">
        <f t="shared" si="24"/>
        <v>2.5376320729622037E-3</v>
      </c>
      <c r="AH20" s="307">
        <f t="shared" si="24"/>
        <v>2.5376320729622037E-3</v>
      </c>
      <c r="AI20" s="307">
        <f t="shared" si="24"/>
        <v>2.5376320729622037E-3</v>
      </c>
      <c r="AJ20" s="293">
        <f>I20*(VLOOKUP($AP$8,'Exchange rate info'!$A$8:$K$19,8,FALSE))</f>
        <v>13005.253562159889</v>
      </c>
      <c r="AK20" s="293">
        <f>J20*(VLOOKUP($AP$8,'Exchange rate info'!$A$8:$K$19,8,FALSE))</f>
        <v>8075.1413366454635</v>
      </c>
      <c r="AL20" s="293">
        <f>K20*(VLOOKUP($AP$8,'Exchange rate info'!$A$8:$K$19,8,FALSE))</f>
        <v>7033.6025305939302</v>
      </c>
      <c r="AM20" s="293">
        <f>L20*(VLOOKUP($AP$8,'Exchange rate info'!$A$8:$K$19,8,FALSE))</f>
        <v>1041.5388060515334</v>
      </c>
      <c r="AN20" s="293">
        <f>M20*(VLOOKUP($AP$8,'Exchange rate info'!$A$8:$K$19,8,FALSE))</f>
        <v>2400.1369484342704</v>
      </c>
      <c r="AO20" s="293">
        <f>N20*(VLOOKUP($AP$8,'Exchange rate info'!$A$8:$K$19,8,FALSE))</f>
        <v>1619.6075277289615</v>
      </c>
      <c r="AP20" s="293">
        <f>O20*(VLOOKUP($AP$8,'Exchange rate info'!$A$8:$K$19,8,FALSE))</f>
        <v>910.3677493511924</v>
      </c>
      <c r="AS20" s="215">
        <f>VLOOKUP(($D20&amp;$H20&amp;$AS$8),'Exchange rate info'!$C$8:$I$19,6,FALSE)</f>
        <v>67.048924</v>
      </c>
      <c r="AT20" s="215">
        <f>VLOOKUP(($D20&amp;$H20&amp;$AS$8),'Exchange rate info'!$C$8:$I$19,7,FALSE)</f>
        <v>1.4914482445683991E-2</v>
      </c>
      <c r="BI20" s="193"/>
      <c r="BJ20" s="193"/>
    </row>
    <row r="21" spans="2:62" ht="13">
      <c r="B21" s="311" t="str">
        <f t="shared" si="0"/>
        <v>HyderabadCC2016 H2</v>
      </c>
      <c r="C21" s="310" t="s">
        <v>378</v>
      </c>
      <c r="D21" s="310" t="s">
        <v>18</v>
      </c>
      <c r="E21" s="310" t="s">
        <v>398</v>
      </c>
      <c r="F21" s="310" t="s">
        <v>10</v>
      </c>
      <c r="G21" s="297">
        <v>2016</v>
      </c>
      <c r="H21" s="310" t="s">
        <v>427</v>
      </c>
      <c r="I21" s="306">
        <f t="shared" si="1"/>
        <v>10059.291409135189</v>
      </c>
      <c r="J21" s="300">
        <f t="shared" si="2"/>
        <v>5850.4155241924555</v>
      </c>
      <c r="K21" s="315">
        <v>4808.8767181409221</v>
      </c>
      <c r="L21" s="315">
        <v>1041.5388060515334</v>
      </c>
      <c r="M21" s="315">
        <v>1885.1179585743075</v>
      </c>
      <c r="N21" s="315">
        <v>1619.6075277289615</v>
      </c>
      <c r="O21" s="315">
        <v>704.15039863946333</v>
      </c>
      <c r="P21" s="322">
        <f t="shared" si="3"/>
        <v>58.15932043562723</v>
      </c>
      <c r="Q21" s="331">
        <f t="shared" si="4"/>
        <v>47.805322686783043</v>
      </c>
      <c r="R21" s="331">
        <f t="shared" si="5"/>
        <v>10.353997748844179</v>
      </c>
      <c r="S21" s="331">
        <f t="shared" si="6"/>
        <v>18.740067087253951</v>
      </c>
      <c r="T21" s="331">
        <f t="shared" si="7"/>
        <v>16.100612477118815</v>
      </c>
      <c r="U21" s="331">
        <f t="shared" si="8"/>
        <v>7.0000000000000018</v>
      </c>
      <c r="V21" s="330">
        <f t="shared" si="9"/>
        <v>674464.66518495814</v>
      </c>
      <c r="W21" s="330">
        <f t="shared" si="10"/>
        <v>392264.06585000007</v>
      </c>
      <c r="X21" s="330">
        <f t="shared" si="11"/>
        <v>322430.00960000011</v>
      </c>
      <c r="Y21" s="330">
        <f t="shared" si="12"/>
        <v>69834.056249999994</v>
      </c>
      <c r="Z21" s="330">
        <f t="shared" si="13"/>
        <v>126395.13073548389</v>
      </c>
      <c r="AA21" s="330">
        <f t="shared" si="14"/>
        <v>108592.94203652702</v>
      </c>
      <c r="AB21" s="330">
        <f t="shared" si="15"/>
        <v>47212.526562947081</v>
      </c>
      <c r="AC21" s="307">
        <f t="shared" ref="AC21:AI21" si="25">I21/I49-1</f>
        <v>3.502504907982873E-3</v>
      </c>
      <c r="AD21" s="307">
        <f t="shared" si="25"/>
        <v>4.1977982439516115E-3</v>
      </c>
      <c r="AE21" s="307">
        <f t="shared" si="25"/>
        <v>4.1977982439516115E-3</v>
      </c>
      <c r="AF21" s="307">
        <f t="shared" si="25"/>
        <v>4.1977982439516115E-3</v>
      </c>
      <c r="AG21" s="307">
        <f t="shared" si="25"/>
        <v>2.5376320729622037E-3</v>
      </c>
      <c r="AH21" s="307">
        <f t="shared" si="25"/>
        <v>2.5376320729622037E-3</v>
      </c>
      <c r="AI21" s="307">
        <f t="shared" si="25"/>
        <v>2.5376320729622037E-3</v>
      </c>
      <c r="AJ21" s="293">
        <f>I21*(VLOOKUP($AP$8,'Exchange rate info'!$A$8:$K$19,8,FALSE))</f>
        <v>10059.291409135189</v>
      </c>
      <c r="AK21" s="293">
        <f>J21*(VLOOKUP($AP$8,'Exchange rate info'!$A$8:$K$19,8,FALSE))</f>
        <v>5850.4155241924555</v>
      </c>
      <c r="AL21" s="293">
        <f>K21*(VLOOKUP($AP$8,'Exchange rate info'!$A$8:$K$19,8,FALSE))</f>
        <v>4808.8767181409221</v>
      </c>
      <c r="AM21" s="293">
        <f>L21*(VLOOKUP($AP$8,'Exchange rate info'!$A$8:$K$19,8,FALSE))</f>
        <v>1041.5388060515334</v>
      </c>
      <c r="AN21" s="293">
        <f>M21*(VLOOKUP($AP$8,'Exchange rate info'!$A$8:$K$19,8,FALSE))</f>
        <v>1885.1179585743075</v>
      </c>
      <c r="AO21" s="293">
        <f>N21*(VLOOKUP($AP$8,'Exchange rate info'!$A$8:$K$19,8,FALSE))</f>
        <v>1619.6075277289615</v>
      </c>
      <c r="AP21" s="293">
        <f>O21*(VLOOKUP($AP$8,'Exchange rate info'!$A$8:$K$19,8,FALSE))</f>
        <v>704.15039863946333</v>
      </c>
      <c r="AS21" s="215">
        <f>VLOOKUP(($D21&amp;$H21&amp;$AS$8),'Exchange rate info'!$C$8:$I$19,6,FALSE)</f>
        <v>67.048924</v>
      </c>
      <c r="AT21" s="215">
        <f>VLOOKUP(($D21&amp;$H21&amp;$AS$8),'Exchange rate info'!$C$8:$I$19,7,FALSE)</f>
        <v>1.4914482445683991E-2</v>
      </c>
      <c r="BI21" s="193"/>
      <c r="BJ21" s="193"/>
    </row>
    <row r="22" spans="2:62" ht="13">
      <c r="B22" s="311" t="str">
        <f t="shared" si="0"/>
        <v>HyderabadIT2016 H2</v>
      </c>
      <c r="C22" s="310" t="s">
        <v>378</v>
      </c>
      <c r="D22" s="310" t="s">
        <v>18</v>
      </c>
      <c r="E22" s="310" t="s">
        <v>398</v>
      </c>
      <c r="F22" s="310" t="s">
        <v>233</v>
      </c>
      <c r="G22" s="297">
        <v>2016</v>
      </c>
      <c r="H22" s="310" t="s">
        <v>427</v>
      </c>
      <c r="I22" s="306">
        <f t="shared" si="1"/>
        <v>17193.899723443701</v>
      </c>
      <c r="J22" s="300">
        <f t="shared" si="2"/>
        <v>11792.266247535161</v>
      </c>
      <c r="K22" s="315">
        <v>10750.727441483627</v>
      </c>
      <c r="L22" s="315">
        <v>1041.5388060515334</v>
      </c>
      <c r="M22" s="315">
        <v>2578.4529675385184</v>
      </c>
      <c r="N22" s="315">
        <v>1619.6075277289615</v>
      </c>
      <c r="O22" s="315">
        <v>1203.5729806410593</v>
      </c>
      <c r="P22" s="322">
        <f t="shared" si="3"/>
        <v>68.584011988022297</v>
      </c>
      <c r="Q22" s="331">
        <f t="shared" si="4"/>
        <v>62.526405378676969</v>
      </c>
      <c r="R22" s="331">
        <f t="shared" si="5"/>
        <v>6.057606609345326</v>
      </c>
      <c r="S22" s="331">
        <f t="shared" si="6"/>
        <v>14.996324330208958</v>
      </c>
      <c r="T22" s="331">
        <f t="shared" si="7"/>
        <v>9.4196636817687356</v>
      </c>
      <c r="U22" s="331">
        <f t="shared" si="8"/>
        <v>7.0000000000000009</v>
      </c>
      <c r="V22" s="330">
        <f t="shared" si="9"/>
        <v>1152832.4758207977</v>
      </c>
      <c r="W22" s="330">
        <f t="shared" si="10"/>
        <v>790658.76341875014</v>
      </c>
      <c r="X22" s="330">
        <f t="shared" si="11"/>
        <v>720824.70716875012</v>
      </c>
      <c r="Y22" s="330">
        <f t="shared" si="12"/>
        <v>69834.056249999994</v>
      </c>
      <c r="Z22" s="330">
        <f t="shared" si="13"/>
        <v>172882.49705806456</v>
      </c>
      <c r="AA22" s="330">
        <f t="shared" si="14"/>
        <v>108592.94203652702</v>
      </c>
      <c r="AB22" s="330">
        <f t="shared" si="15"/>
        <v>80698.273307455849</v>
      </c>
      <c r="AC22" s="307">
        <f t="shared" ref="AC22:AI22" si="26">I22/I50-1</f>
        <v>3.5269800784036853E-3</v>
      </c>
      <c r="AD22" s="307">
        <f t="shared" si="26"/>
        <v>3.98081890794999E-3</v>
      </c>
      <c r="AE22" s="307">
        <f t="shared" si="26"/>
        <v>3.98081890794999E-3</v>
      </c>
      <c r="AF22" s="307">
        <f t="shared" si="26"/>
        <v>3.98081890794999E-3</v>
      </c>
      <c r="AG22" s="307">
        <f t="shared" si="26"/>
        <v>2.5376320729624258E-3</v>
      </c>
      <c r="AH22" s="307">
        <f t="shared" si="26"/>
        <v>2.5376320729622037E-3</v>
      </c>
      <c r="AI22" s="307">
        <f t="shared" si="26"/>
        <v>2.5376320729622037E-3</v>
      </c>
      <c r="AJ22" s="293">
        <f>I22*(VLOOKUP($AP$8,'Exchange rate info'!$A$8:$K$19,8,FALSE))</f>
        <v>17193.899723443701</v>
      </c>
      <c r="AK22" s="293">
        <f>J22*(VLOOKUP($AP$8,'Exchange rate info'!$A$8:$K$19,8,FALSE))</f>
        <v>11792.266247535161</v>
      </c>
      <c r="AL22" s="293">
        <f>K22*(VLOOKUP($AP$8,'Exchange rate info'!$A$8:$K$19,8,FALSE))</f>
        <v>10750.727441483627</v>
      </c>
      <c r="AM22" s="293">
        <f>L22*(VLOOKUP($AP$8,'Exchange rate info'!$A$8:$K$19,8,FALSE))</f>
        <v>1041.5388060515334</v>
      </c>
      <c r="AN22" s="293">
        <f>M22*(VLOOKUP($AP$8,'Exchange rate info'!$A$8:$K$19,8,FALSE))</f>
        <v>2578.4529675385184</v>
      </c>
      <c r="AO22" s="293">
        <f>N22*(VLOOKUP($AP$8,'Exchange rate info'!$A$8:$K$19,8,FALSE))</f>
        <v>1619.6075277289615</v>
      </c>
      <c r="AP22" s="293">
        <f>O22*(VLOOKUP($AP$8,'Exchange rate info'!$A$8:$K$19,8,FALSE))</f>
        <v>1203.5729806410593</v>
      </c>
      <c r="AS22" s="215">
        <f>VLOOKUP(($D22&amp;$H22&amp;$AS$8),'Exchange rate info'!$C$8:$I$19,6,FALSE)</f>
        <v>67.048924</v>
      </c>
      <c r="AT22" s="215">
        <f>VLOOKUP(($D22&amp;$H22&amp;$AS$8),'Exchange rate info'!$C$8:$I$19,7,FALSE)</f>
        <v>1.4914482445683991E-2</v>
      </c>
      <c r="BI22" s="193"/>
      <c r="BJ22" s="193"/>
    </row>
    <row r="23" spans="2:62" ht="13">
      <c r="B23" s="311" t="str">
        <f t="shared" si="0"/>
        <v>HyderabadKP2016 H2</v>
      </c>
      <c r="C23" s="310" t="s">
        <v>378</v>
      </c>
      <c r="D23" s="310" t="s">
        <v>18</v>
      </c>
      <c r="E23" s="310" t="s">
        <v>398</v>
      </c>
      <c r="F23" s="310" t="s">
        <v>405</v>
      </c>
      <c r="G23" s="297">
        <v>2016</v>
      </c>
      <c r="H23" s="310" t="s">
        <v>427</v>
      </c>
      <c r="I23" s="306">
        <f t="shared" si="1"/>
        <v>18625.407670692544</v>
      </c>
      <c r="J23" s="300">
        <f t="shared" si="2"/>
        <v>13123.568638476587</v>
      </c>
      <c r="K23" s="315">
        <v>12082.029832425053</v>
      </c>
      <c r="L23" s="315">
        <v>1041.5388060515334</v>
      </c>
      <c r="M23" s="315">
        <v>2578.4529675385184</v>
      </c>
      <c r="N23" s="315">
        <v>1619.6075277289615</v>
      </c>
      <c r="O23" s="315">
        <v>1303.7785369484784</v>
      </c>
      <c r="P23" s="322">
        <f t="shared" si="3"/>
        <v>70.460571228874571</v>
      </c>
      <c r="Q23" s="331">
        <f t="shared" si="4"/>
        <v>64.868538965922184</v>
      </c>
      <c r="R23" s="331">
        <f t="shared" si="5"/>
        <v>5.5920322629523742</v>
      </c>
      <c r="S23" s="331">
        <f t="shared" si="6"/>
        <v>13.843739761979903</v>
      </c>
      <c r="T23" s="331">
        <f t="shared" si="7"/>
        <v>8.6956890091455374</v>
      </c>
      <c r="U23" s="331">
        <f t="shared" si="8"/>
        <v>7.0000000000000018</v>
      </c>
      <c r="V23" s="330">
        <f t="shared" si="9"/>
        <v>1248813.5433812814</v>
      </c>
      <c r="W23" s="330">
        <f t="shared" si="10"/>
        <v>879921.15625000012</v>
      </c>
      <c r="X23" s="330">
        <f t="shared" si="11"/>
        <v>810087.10000000009</v>
      </c>
      <c r="Y23" s="330">
        <f t="shared" si="12"/>
        <v>69834.056249999994</v>
      </c>
      <c r="Z23" s="330">
        <f t="shared" si="13"/>
        <v>172882.49705806456</v>
      </c>
      <c r="AA23" s="330">
        <f t="shared" si="14"/>
        <v>108592.94203652702</v>
      </c>
      <c r="AB23" s="330">
        <f t="shared" si="15"/>
        <v>87416.948036689719</v>
      </c>
      <c r="AC23" s="307">
        <f t="shared" ref="AC23:AI23" si="27">I23/I51-1</f>
        <v>3.5514785058554654E-3</v>
      </c>
      <c r="AD23" s="307">
        <f t="shared" si="27"/>
        <v>3.9771271414306142E-3</v>
      </c>
      <c r="AE23" s="307">
        <f t="shared" si="27"/>
        <v>3.9771271414306142E-3</v>
      </c>
      <c r="AF23" s="307">
        <f t="shared" si="27"/>
        <v>3.9771271414306142E-3</v>
      </c>
      <c r="AG23" s="307">
        <f t="shared" si="27"/>
        <v>2.5376320729624258E-3</v>
      </c>
      <c r="AH23" s="307">
        <f t="shared" si="27"/>
        <v>2.5376320729622037E-3</v>
      </c>
      <c r="AI23" s="307">
        <f t="shared" si="27"/>
        <v>2.5376320729622037E-3</v>
      </c>
      <c r="AJ23" s="293">
        <f>I23*(VLOOKUP($AP$8,'Exchange rate info'!$A$8:$K$19,8,FALSE))</f>
        <v>18625.407670692544</v>
      </c>
      <c r="AK23" s="293">
        <f>J23*(VLOOKUP($AP$8,'Exchange rate info'!$A$8:$K$19,8,FALSE))</f>
        <v>13123.568638476587</v>
      </c>
      <c r="AL23" s="293">
        <f>K23*(VLOOKUP($AP$8,'Exchange rate info'!$A$8:$K$19,8,FALSE))</f>
        <v>12082.029832425053</v>
      </c>
      <c r="AM23" s="293">
        <f>L23*(VLOOKUP($AP$8,'Exchange rate info'!$A$8:$K$19,8,FALSE))</f>
        <v>1041.5388060515334</v>
      </c>
      <c r="AN23" s="293">
        <f>M23*(VLOOKUP($AP$8,'Exchange rate info'!$A$8:$K$19,8,FALSE))</f>
        <v>2578.4529675385184</v>
      </c>
      <c r="AO23" s="293">
        <f>N23*(VLOOKUP($AP$8,'Exchange rate info'!$A$8:$K$19,8,FALSE))</f>
        <v>1619.6075277289615</v>
      </c>
      <c r="AP23" s="293">
        <f>O23*(VLOOKUP($AP$8,'Exchange rate info'!$A$8:$K$19,8,FALSE))</f>
        <v>1303.7785369484784</v>
      </c>
      <c r="AS23" s="215">
        <f>VLOOKUP(($D23&amp;$H23&amp;$AS$8),'Exchange rate info'!$C$8:$I$19,6,FALSE)</f>
        <v>67.048924</v>
      </c>
      <c r="AT23" s="215">
        <f>VLOOKUP(($D23&amp;$H23&amp;$AS$8),'Exchange rate info'!$C$8:$I$19,7,FALSE)</f>
        <v>1.4914482445683991E-2</v>
      </c>
      <c r="BI23" s="193"/>
      <c r="BJ23" s="193"/>
    </row>
    <row r="24" spans="2:62" ht="13">
      <c r="B24" s="311" t="str">
        <f t="shared" si="0"/>
        <v>PuneBP2016 H2</v>
      </c>
      <c r="C24" s="310" t="s">
        <v>378</v>
      </c>
      <c r="D24" s="310" t="s">
        <v>18</v>
      </c>
      <c r="E24" s="310" t="s">
        <v>397</v>
      </c>
      <c r="F24" s="310" t="s">
        <v>404</v>
      </c>
      <c r="G24" s="297">
        <v>2016</v>
      </c>
      <c r="H24" s="310" t="s">
        <v>427</v>
      </c>
      <c r="I24" s="306">
        <f t="shared" si="1"/>
        <v>13022.283997398179</v>
      </c>
      <c r="J24" s="300">
        <f t="shared" si="2"/>
        <v>7971.3809777171073</v>
      </c>
      <c r="K24" s="315">
        <v>6958.4698122821483</v>
      </c>
      <c r="L24" s="315">
        <v>1012.9111654349591</v>
      </c>
      <c r="M24" s="315">
        <v>2466.9223231865544</v>
      </c>
      <c r="N24" s="315">
        <v>1672.4208166766448</v>
      </c>
      <c r="O24" s="315">
        <v>911.55987981787268</v>
      </c>
      <c r="P24" s="322">
        <f t="shared" si="3"/>
        <v>61.213386064301545</v>
      </c>
      <c r="Q24" s="331">
        <f t="shared" si="4"/>
        <v>53.435094900959257</v>
      </c>
      <c r="R24" s="331">
        <f t="shared" si="5"/>
        <v>7.7782911633422858</v>
      </c>
      <c r="S24" s="331">
        <f t="shared" si="6"/>
        <v>18.943852888475167</v>
      </c>
      <c r="T24" s="331">
        <f t="shared" si="7"/>
        <v>12.842761047223288</v>
      </c>
      <c r="U24" s="331">
        <f t="shared" si="8"/>
        <v>7.0000000000000018</v>
      </c>
      <c r="V24" s="330">
        <f t="shared" si="9"/>
        <v>873130.13004796661</v>
      </c>
      <c r="W24" s="330">
        <f t="shared" si="10"/>
        <v>534472.51734999998</v>
      </c>
      <c r="X24" s="330">
        <f t="shared" si="11"/>
        <v>466557.91360000003</v>
      </c>
      <c r="Y24" s="330">
        <f t="shared" si="12"/>
        <v>67914.603749999995</v>
      </c>
      <c r="Z24" s="330">
        <f t="shared" si="13"/>
        <v>165404.48736123872</v>
      </c>
      <c r="AA24" s="330">
        <f t="shared" si="14"/>
        <v>112134.01623337029</v>
      </c>
      <c r="AB24" s="330">
        <f t="shared" si="15"/>
        <v>61119.109103357674</v>
      </c>
      <c r="AC24" s="307">
        <f t="shared" ref="AC24:AI24" si="28">I24/I52-1</f>
        <v>3.4430294638596592E-3</v>
      </c>
      <c r="AD24" s="307">
        <f t="shared" si="28"/>
        <v>4.0175629269598723E-3</v>
      </c>
      <c r="AE24" s="307">
        <f t="shared" si="28"/>
        <v>4.0175629269598723E-3</v>
      </c>
      <c r="AF24" s="307">
        <f t="shared" si="28"/>
        <v>4.0175629269598723E-3</v>
      </c>
      <c r="AG24" s="307">
        <f t="shared" si="28"/>
        <v>2.5376320729622037E-3</v>
      </c>
      <c r="AH24" s="307">
        <f t="shared" si="28"/>
        <v>2.5376320729622037E-3</v>
      </c>
      <c r="AI24" s="307">
        <f t="shared" si="28"/>
        <v>2.5376320729622037E-3</v>
      </c>
      <c r="AJ24" s="293">
        <f>I24*(VLOOKUP($AP$8,'Exchange rate info'!$A$8:$K$19,8,FALSE))</f>
        <v>13022.283997398179</v>
      </c>
      <c r="AK24" s="293">
        <f>J24*(VLOOKUP($AP$8,'Exchange rate info'!$A$8:$K$19,8,FALSE))</f>
        <v>7971.3809777171073</v>
      </c>
      <c r="AL24" s="293">
        <f>K24*(VLOOKUP($AP$8,'Exchange rate info'!$A$8:$K$19,8,FALSE))</f>
        <v>6958.4698122821483</v>
      </c>
      <c r="AM24" s="293">
        <f>L24*(VLOOKUP($AP$8,'Exchange rate info'!$A$8:$K$19,8,FALSE))</f>
        <v>1012.9111654349591</v>
      </c>
      <c r="AN24" s="293">
        <f>M24*(VLOOKUP($AP$8,'Exchange rate info'!$A$8:$K$19,8,FALSE))</f>
        <v>2466.9223231865544</v>
      </c>
      <c r="AO24" s="293">
        <f>N24*(VLOOKUP($AP$8,'Exchange rate info'!$A$8:$K$19,8,FALSE))</f>
        <v>1672.4208166766448</v>
      </c>
      <c r="AP24" s="293">
        <f>O24*(VLOOKUP($AP$8,'Exchange rate info'!$A$8:$K$19,8,FALSE))</f>
        <v>911.55987981787268</v>
      </c>
      <c r="AS24" s="215">
        <f>VLOOKUP(($D24&amp;$H24&amp;$AS$8),'Exchange rate info'!$C$8:$I$19,6,FALSE)</f>
        <v>67.048924</v>
      </c>
      <c r="AT24" s="215">
        <f>VLOOKUP(($D24&amp;$H24&amp;$AS$8),'Exchange rate info'!$C$8:$I$19,7,FALSE)</f>
        <v>1.4914482445683991E-2</v>
      </c>
      <c r="BI24" s="193"/>
      <c r="BJ24" s="193"/>
    </row>
    <row r="25" spans="2:62" ht="13">
      <c r="B25" s="311" t="str">
        <f t="shared" si="0"/>
        <v>PuneCC2016 H2</v>
      </c>
      <c r="C25" s="310" t="s">
        <v>378</v>
      </c>
      <c r="D25" s="310" t="s">
        <v>18</v>
      </c>
      <c r="E25" s="310" t="s">
        <v>397</v>
      </c>
      <c r="F25" s="310" t="s">
        <v>10</v>
      </c>
      <c r="G25" s="297">
        <v>2016</v>
      </c>
      <c r="H25" s="310" t="s">
        <v>427</v>
      </c>
      <c r="I25" s="306">
        <f t="shared" si="1"/>
        <v>10052.059789152316</v>
      </c>
      <c r="J25" s="300">
        <f t="shared" si="2"/>
        <v>5752.2031129090165</v>
      </c>
      <c r="K25" s="315">
        <v>4739.2919474740575</v>
      </c>
      <c r="L25" s="315">
        <v>1012.9111654349591</v>
      </c>
      <c r="M25" s="315">
        <v>1923.7916743259914</v>
      </c>
      <c r="N25" s="315">
        <v>1672.4208166766448</v>
      </c>
      <c r="O25" s="315">
        <v>703.64418524066218</v>
      </c>
      <c r="P25" s="322">
        <f t="shared" si="3"/>
        <v>57.224123548454301</v>
      </c>
      <c r="Q25" s="331">
        <f t="shared" si="4"/>
        <v>47.147470736181518</v>
      </c>
      <c r="R25" s="331">
        <f t="shared" si="5"/>
        <v>10.076652812272791</v>
      </c>
      <c r="S25" s="331">
        <f t="shared" si="6"/>
        <v>19.138283244216794</v>
      </c>
      <c r="T25" s="331">
        <f t="shared" si="7"/>
        <v>16.637593207328894</v>
      </c>
      <c r="U25" s="331">
        <f t="shared" si="8"/>
        <v>7.0000000000000009</v>
      </c>
      <c r="V25" s="330">
        <f t="shared" si="9"/>
        <v>673979.79284632963</v>
      </c>
      <c r="W25" s="330">
        <f t="shared" si="10"/>
        <v>385679.02935000003</v>
      </c>
      <c r="X25" s="330">
        <f t="shared" si="11"/>
        <v>317764.42560000008</v>
      </c>
      <c r="Y25" s="330">
        <f t="shared" si="12"/>
        <v>67914.603749999995</v>
      </c>
      <c r="Z25" s="330">
        <f t="shared" si="13"/>
        <v>128988.16176371614</v>
      </c>
      <c r="AA25" s="330">
        <f t="shared" si="14"/>
        <v>112134.01623337029</v>
      </c>
      <c r="AB25" s="330">
        <f t="shared" si="15"/>
        <v>47178.585499243076</v>
      </c>
      <c r="AC25" s="307">
        <f t="shared" ref="AC25:AI25" si="29">I25/I53-1</f>
        <v>3.4829130510198869E-3</v>
      </c>
      <c r="AD25" s="307">
        <f t="shared" si="29"/>
        <v>4.190689638543077E-3</v>
      </c>
      <c r="AE25" s="307">
        <f t="shared" si="29"/>
        <v>4.190689638543077E-3</v>
      </c>
      <c r="AF25" s="307">
        <f t="shared" si="29"/>
        <v>4.190689638543077E-3</v>
      </c>
      <c r="AG25" s="307">
        <f t="shared" si="29"/>
        <v>2.5376320729622037E-3</v>
      </c>
      <c r="AH25" s="307">
        <f t="shared" si="29"/>
        <v>2.5376320729622037E-3</v>
      </c>
      <c r="AI25" s="307">
        <f t="shared" si="29"/>
        <v>2.5376320729622037E-3</v>
      </c>
      <c r="AJ25" s="293">
        <f>I25*(VLOOKUP($AP$8,'Exchange rate info'!$A$8:$K$19,8,FALSE))</f>
        <v>10052.059789152316</v>
      </c>
      <c r="AK25" s="293">
        <f>J25*(VLOOKUP($AP$8,'Exchange rate info'!$A$8:$K$19,8,FALSE))</f>
        <v>5752.2031129090165</v>
      </c>
      <c r="AL25" s="293">
        <f>K25*(VLOOKUP($AP$8,'Exchange rate info'!$A$8:$K$19,8,FALSE))</f>
        <v>4739.2919474740575</v>
      </c>
      <c r="AM25" s="293">
        <f>L25*(VLOOKUP($AP$8,'Exchange rate info'!$A$8:$K$19,8,FALSE))</f>
        <v>1012.9111654349591</v>
      </c>
      <c r="AN25" s="293">
        <f>M25*(VLOOKUP($AP$8,'Exchange rate info'!$A$8:$K$19,8,FALSE))</f>
        <v>1923.7916743259914</v>
      </c>
      <c r="AO25" s="293">
        <f>N25*(VLOOKUP($AP$8,'Exchange rate info'!$A$8:$K$19,8,FALSE))</f>
        <v>1672.4208166766448</v>
      </c>
      <c r="AP25" s="293">
        <f>O25*(VLOOKUP($AP$8,'Exchange rate info'!$A$8:$K$19,8,FALSE))</f>
        <v>703.64418524066218</v>
      </c>
      <c r="AS25" s="215">
        <f>VLOOKUP(($D25&amp;$H25&amp;$AS$8),'Exchange rate info'!$C$8:$I$19,6,FALSE)</f>
        <v>67.048924</v>
      </c>
      <c r="AT25" s="215">
        <f>VLOOKUP(($D25&amp;$H25&amp;$AS$8),'Exchange rate info'!$C$8:$I$19,7,FALSE)</f>
        <v>1.4914482445683991E-2</v>
      </c>
      <c r="BI25" s="193"/>
      <c r="BJ25" s="193"/>
    </row>
    <row r="26" spans="2:62" ht="13">
      <c r="B26" s="311" t="str">
        <f t="shared" si="0"/>
        <v>PuneIT2016 H2</v>
      </c>
      <c r="C26" s="310" t="s">
        <v>378</v>
      </c>
      <c r="D26" s="310" t="s">
        <v>18</v>
      </c>
      <c r="E26" s="310" t="s">
        <v>397</v>
      </c>
      <c r="F26" s="310" t="s">
        <v>233</v>
      </c>
      <c r="G26" s="297">
        <v>2016</v>
      </c>
      <c r="H26" s="310" t="s">
        <v>427</v>
      </c>
      <c r="I26" s="306">
        <f t="shared" si="1"/>
        <v>16921.434683102238</v>
      </c>
      <c r="J26" s="300">
        <f t="shared" si="2"/>
        <v>11409.727644361601</v>
      </c>
      <c r="K26" s="315">
        <v>10396.816478926641</v>
      </c>
      <c r="L26" s="315">
        <v>1012.9111654349591</v>
      </c>
      <c r="M26" s="315">
        <v>2654.7857942468331</v>
      </c>
      <c r="N26" s="315">
        <v>1672.4208166766448</v>
      </c>
      <c r="O26" s="315">
        <v>1184.5004278171568</v>
      </c>
      <c r="P26" s="322">
        <f t="shared" si="3"/>
        <v>67.427661176716697</v>
      </c>
      <c r="Q26" s="331">
        <f t="shared" si="4"/>
        <v>61.441696130582308</v>
      </c>
      <c r="R26" s="331">
        <f t="shared" si="5"/>
        <v>5.9859650461343756</v>
      </c>
      <c r="S26" s="331">
        <f t="shared" si="6"/>
        <v>15.688893075348421</v>
      </c>
      <c r="T26" s="331">
        <f t="shared" si="7"/>
        <v>9.8834457479348732</v>
      </c>
      <c r="U26" s="331">
        <f t="shared" si="8"/>
        <v>7.0000000000000018</v>
      </c>
      <c r="V26" s="330">
        <f t="shared" si="9"/>
        <v>1134563.9880382859</v>
      </c>
      <c r="W26" s="330">
        <f t="shared" si="10"/>
        <v>765009.96168750001</v>
      </c>
      <c r="X26" s="330">
        <f t="shared" si="11"/>
        <v>697095.35793749988</v>
      </c>
      <c r="Y26" s="330">
        <f t="shared" si="12"/>
        <v>67914.603749999995</v>
      </c>
      <c r="Z26" s="330">
        <f t="shared" si="13"/>
        <v>178000.53095473553</v>
      </c>
      <c r="AA26" s="330">
        <f t="shared" si="14"/>
        <v>112134.01623337029</v>
      </c>
      <c r="AB26" s="330">
        <f t="shared" si="15"/>
        <v>79419.479162680029</v>
      </c>
      <c r="AC26" s="307">
        <f t="shared" ref="AC26:AI26" si="30">I26/I54-1</f>
        <v>3.5056205928307715E-3</v>
      </c>
      <c r="AD26" s="307">
        <f t="shared" si="30"/>
        <v>3.9738975553940126E-3</v>
      </c>
      <c r="AE26" s="307">
        <f t="shared" si="30"/>
        <v>3.9738975553937905E-3</v>
      </c>
      <c r="AF26" s="307">
        <f t="shared" si="30"/>
        <v>3.9738975553937905E-3</v>
      </c>
      <c r="AG26" s="307">
        <f t="shared" si="30"/>
        <v>2.5376320729622037E-3</v>
      </c>
      <c r="AH26" s="307">
        <f t="shared" si="30"/>
        <v>2.5376320729622037E-3</v>
      </c>
      <c r="AI26" s="307">
        <f t="shared" si="30"/>
        <v>2.5376320729622037E-3</v>
      </c>
      <c r="AJ26" s="293">
        <f>I26*(VLOOKUP($AP$8,'Exchange rate info'!$A$8:$K$19,8,FALSE))</f>
        <v>16921.434683102238</v>
      </c>
      <c r="AK26" s="293">
        <f>J26*(VLOOKUP($AP$8,'Exchange rate info'!$A$8:$K$19,8,FALSE))</f>
        <v>11409.727644361601</v>
      </c>
      <c r="AL26" s="293">
        <f>K26*(VLOOKUP($AP$8,'Exchange rate info'!$A$8:$K$19,8,FALSE))</f>
        <v>10396.816478926641</v>
      </c>
      <c r="AM26" s="293">
        <f>L26*(VLOOKUP($AP$8,'Exchange rate info'!$A$8:$K$19,8,FALSE))</f>
        <v>1012.9111654349591</v>
      </c>
      <c r="AN26" s="293">
        <f>M26*(VLOOKUP($AP$8,'Exchange rate info'!$A$8:$K$19,8,FALSE))</f>
        <v>2654.7857942468331</v>
      </c>
      <c r="AO26" s="293">
        <f>N26*(VLOOKUP($AP$8,'Exchange rate info'!$A$8:$K$19,8,FALSE))</f>
        <v>1672.4208166766448</v>
      </c>
      <c r="AP26" s="293">
        <f>O26*(VLOOKUP($AP$8,'Exchange rate info'!$A$8:$K$19,8,FALSE))</f>
        <v>1184.5004278171568</v>
      </c>
      <c r="AS26" s="215">
        <f>VLOOKUP(($D26&amp;$H26&amp;$AS$8),'Exchange rate info'!$C$8:$I$19,6,FALSE)</f>
        <v>67.048924</v>
      </c>
      <c r="AT26" s="215">
        <f>VLOOKUP(($D26&amp;$H26&amp;$AS$8),'Exchange rate info'!$C$8:$I$19,7,FALSE)</f>
        <v>1.4914482445683991E-2</v>
      </c>
      <c r="BI26" s="193"/>
      <c r="BJ26" s="193"/>
    </row>
    <row r="27" spans="2:62" ht="13">
      <c r="B27" s="311" t="str">
        <f t="shared" si="0"/>
        <v>PuneKP2016 H2</v>
      </c>
      <c r="C27" s="310" t="s">
        <v>378</v>
      </c>
      <c r="D27" s="310" t="s">
        <v>18</v>
      </c>
      <c r="E27" s="310" t="s">
        <v>397</v>
      </c>
      <c r="F27" s="310" t="s">
        <v>405</v>
      </c>
      <c r="G27" s="297">
        <v>2016</v>
      </c>
      <c r="H27" s="310" t="s">
        <v>427</v>
      </c>
      <c r="I27" s="306">
        <f t="shared" si="1"/>
        <v>18872.616910641165</v>
      </c>
      <c r="J27" s="300">
        <f t="shared" si="2"/>
        <v>13224.327115972806</v>
      </c>
      <c r="K27" s="315">
        <v>12211.415950537847</v>
      </c>
      <c r="L27" s="315">
        <v>1012.9111654349591</v>
      </c>
      <c r="M27" s="315">
        <v>2654.7857942468331</v>
      </c>
      <c r="N27" s="315">
        <v>1672.4208166766448</v>
      </c>
      <c r="O27" s="315">
        <v>1321.0831837448818</v>
      </c>
      <c r="P27" s="322">
        <f t="shared" si="3"/>
        <v>70.071507192605495</v>
      </c>
      <c r="Q27" s="331">
        <f t="shared" si="4"/>
        <v>64.70441279212605</v>
      </c>
      <c r="R27" s="331">
        <f t="shared" si="5"/>
        <v>5.3670944004794467</v>
      </c>
      <c r="S27" s="331">
        <f t="shared" si="6"/>
        <v>14.066866332405414</v>
      </c>
      <c r="T27" s="331">
        <f t="shared" si="7"/>
        <v>8.8616264749890856</v>
      </c>
      <c r="U27" s="331">
        <f t="shared" si="8"/>
        <v>7.0000000000000018</v>
      </c>
      <c r="V27" s="330">
        <f t="shared" si="9"/>
        <v>1265388.6569226943</v>
      </c>
      <c r="W27" s="330">
        <f t="shared" si="10"/>
        <v>886676.90374999982</v>
      </c>
      <c r="X27" s="330">
        <f t="shared" si="11"/>
        <v>818762.29999999981</v>
      </c>
      <c r="Y27" s="330">
        <f t="shared" si="12"/>
        <v>67914.603749999995</v>
      </c>
      <c r="Z27" s="330">
        <f t="shared" si="13"/>
        <v>178000.53095473553</v>
      </c>
      <c r="AA27" s="330">
        <f t="shared" si="14"/>
        <v>112134.01623337029</v>
      </c>
      <c r="AB27" s="330">
        <f t="shared" si="15"/>
        <v>88577.205984588611</v>
      </c>
      <c r="AC27" s="307">
        <f t="shared" ref="AC27:AI31" si="31">I27/I55-1</f>
        <v>3.54796852424899E-3</v>
      </c>
      <c r="AD27" s="307">
        <f t="shared" si="31"/>
        <v>3.9801178483847011E-3</v>
      </c>
      <c r="AE27" s="307">
        <f t="shared" si="31"/>
        <v>3.9801178483847011E-3</v>
      </c>
      <c r="AF27" s="307">
        <f t="shared" si="31"/>
        <v>3.9801178483849231E-3</v>
      </c>
      <c r="AG27" s="307">
        <f t="shared" si="31"/>
        <v>2.5376320729622037E-3</v>
      </c>
      <c r="AH27" s="307">
        <f t="shared" si="31"/>
        <v>2.5376320729622037E-3</v>
      </c>
      <c r="AI27" s="307">
        <f t="shared" si="31"/>
        <v>2.5376320729622037E-3</v>
      </c>
      <c r="AJ27" s="293">
        <f>I27*(VLOOKUP($AP$8,'Exchange rate info'!$A$8:$K$19,8,FALSE))</f>
        <v>18872.616910641165</v>
      </c>
      <c r="AK27" s="293">
        <f>J27*(VLOOKUP($AP$8,'Exchange rate info'!$A$8:$K$19,8,FALSE))</f>
        <v>13224.327115972806</v>
      </c>
      <c r="AL27" s="293">
        <f>K27*(VLOOKUP($AP$8,'Exchange rate info'!$A$8:$K$19,8,FALSE))</f>
        <v>12211.415950537847</v>
      </c>
      <c r="AM27" s="293">
        <f>L27*(VLOOKUP($AP$8,'Exchange rate info'!$A$8:$K$19,8,FALSE))</f>
        <v>1012.9111654349591</v>
      </c>
      <c r="AN27" s="293">
        <f>M27*(VLOOKUP($AP$8,'Exchange rate info'!$A$8:$K$19,8,FALSE))</f>
        <v>2654.7857942468331</v>
      </c>
      <c r="AO27" s="293">
        <f>N27*(VLOOKUP($AP$8,'Exchange rate info'!$A$8:$K$19,8,FALSE))</f>
        <v>1672.4208166766448</v>
      </c>
      <c r="AP27" s="293">
        <f>O27*(VLOOKUP($AP$8,'Exchange rate info'!$A$8:$K$19,8,FALSE))</f>
        <v>1321.0831837448818</v>
      </c>
      <c r="AS27" s="215">
        <f>VLOOKUP(($D27&amp;$H27&amp;$AS$8),'Exchange rate info'!$C$8:$I$19,6,FALSE)</f>
        <v>67.048924</v>
      </c>
      <c r="AT27" s="215">
        <f>VLOOKUP(($D27&amp;$H27&amp;$AS$8),'Exchange rate info'!$C$8:$I$19,7,FALSE)</f>
        <v>1.4914482445683991E-2</v>
      </c>
      <c r="BI27" s="193"/>
      <c r="BJ27" s="193"/>
    </row>
    <row r="28" spans="2:62" ht="13">
      <c r="B28" s="311" t="str">
        <f t="shared" si="0"/>
        <v>BangaloreBP2016 H2</v>
      </c>
      <c r="C28" s="310" t="s">
        <v>378</v>
      </c>
      <c r="D28" s="310" t="s">
        <v>18</v>
      </c>
      <c r="E28" s="310" t="s">
        <v>425</v>
      </c>
      <c r="F28" s="310" t="s">
        <v>404</v>
      </c>
      <c r="G28" s="297">
        <v>2016</v>
      </c>
      <c r="H28" s="310" t="s">
        <v>427</v>
      </c>
      <c r="I28" s="306">
        <f t="shared" ref="I28:I31" si="32">SUM(K28:O28)</f>
        <v>14126.756219617644</v>
      </c>
      <c r="J28" s="300">
        <f t="shared" ref="J28:J31" si="33">SUM(K28,L28)</f>
        <v>8754.6759686503956</v>
      </c>
      <c r="K28" s="315">
        <v>7696.2073047833965</v>
      </c>
      <c r="L28" s="315">
        <v>1058.4686638669998</v>
      </c>
      <c r="M28" s="315">
        <v>2622.7643506712284</v>
      </c>
      <c r="N28" s="315">
        <v>1760.4429649227841</v>
      </c>
      <c r="O28" s="315">
        <v>988.87293537323524</v>
      </c>
      <c r="P28" s="322">
        <f t="shared" ref="P28:P31" si="34">J28*100/$I28</f>
        <v>61.972301585362466</v>
      </c>
      <c r="Q28" s="331">
        <f t="shared" ref="Q28:Q31" si="35">K28*100/$I28</f>
        <v>54.479649716725291</v>
      </c>
      <c r="R28" s="331">
        <f t="shared" ref="R28:R31" si="36">L28*100/$I28</f>
        <v>7.4926518686371759</v>
      </c>
      <c r="S28" s="331">
        <f t="shared" ref="S28:S31" si="37">M28*100/$I28</f>
        <v>18.565934811199117</v>
      </c>
      <c r="T28" s="331">
        <f t="shared" ref="T28:T31" si="38">N28*100/$I28</f>
        <v>12.461763603438413</v>
      </c>
      <c r="U28" s="331">
        <f t="shared" ref="U28:U31" si="39">O28*100/$I28</f>
        <v>7.0000000000000009</v>
      </c>
      <c r="V28" s="330">
        <f t="shared" ref="V28:V31" si="40">I28/$AT28</f>
        <v>947183.80413567065</v>
      </c>
      <c r="W28" s="330">
        <f t="shared" ref="W28:W31" si="41">J28/$AT28</f>
        <v>586991.60366666678</v>
      </c>
      <c r="X28" s="330">
        <f t="shared" ref="X28:X31" si="42">K28/$AT28</f>
        <v>516022.41866666678</v>
      </c>
      <c r="Y28" s="330">
        <f t="shared" ref="Y28:Y31" si="43">L28/$AT28</f>
        <v>70969.185000000012</v>
      </c>
      <c r="Z28" s="330">
        <f t="shared" ref="Z28:Z31" si="44">M28/$AT28</f>
        <v>175853.52761806455</v>
      </c>
      <c r="AA28" s="330">
        <f t="shared" ref="AA28:AA31" si="45">N28/$AT28</f>
        <v>118035.80656144241</v>
      </c>
      <c r="AB28" s="330">
        <f t="shared" ref="AB28:AB31" si="46">O28/$AT28</f>
        <v>66302.86628949696</v>
      </c>
      <c r="AC28" s="307">
        <f t="shared" si="31"/>
        <v>3.7656470558018462E-3</v>
      </c>
      <c r="AD28" s="307">
        <f t="shared" si="31"/>
        <v>4.520677177529242E-3</v>
      </c>
      <c r="AE28" s="307">
        <f t="shared" si="31"/>
        <v>4.520677177529242E-3</v>
      </c>
      <c r="AF28" s="307">
        <f t="shared" si="31"/>
        <v>4.52067717752902E-3</v>
      </c>
      <c r="AG28" s="307">
        <f t="shared" si="31"/>
        <v>2.5376320729622037E-3</v>
      </c>
      <c r="AH28" s="307">
        <f t="shared" si="31"/>
        <v>2.5376320729622037E-3</v>
      </c>
      <c r="AI28" s="307">
        <f t="shared" si="31"/>
        <v>2.5376320729622037E-3</v>
      </c>
      <c r="AJ28" s="293">
        <f>I28*(VLOOKUP($AP$8,'Exchange rate info'!$A$8:$K$19,8,FALSE))</f>
        <v>14126.756219617644</v>
      </c>
      <c r="AK28" s="293">
        <f>J28*(VLOOKUP($AP$8,'Exchange rate info'!$A$8:$K$19,8,FALSE))</f>
        <v>8754.6759686503956</v>
      </c>
      <c r="AL28" s="293">
        <f>K28*(VLOOKUP($AP$8,'Exchange rate info'!$A$8:$K$19,8,FALSE))</f>
        <v>7696.2073047833965</v>
      </c>
      <c r="AM28" s="293">
        <f>L28*(VLOOKUP($AP$8,'Exchange rate info'!$A$8:$K$19,8,FALSE))</f>
        <v>1058.4686638669998</v>
      </c>
      <c r="AN28" s="293">
        <f>M28*(VLOOKUP($AP$8,'Exchange rate info'!$A$8:$K$19,8,FALSE))</f>
        <v>2622.7643506712284</v>
      </c>
      <c r="AO28" s="293">
        <f>N28*(VLOOKUP($AP$8,'Exchange rate info'!$A$8:$K$19,8,FALSE))</f>
        <v>1760.4429649227841</v>
      </c>
      <c r="AP28" s="293">
        <f>O28*(VLOOKUP($AP$8,'Exchange rate info'!$A$8:$K$19,8,FALSE))</f>
        <v>988.87293537323524</v>
      </c>
      <c r="AS28" s="215">
        <f>VLOOKUP(($D28&amp;$H28&amp;$AS$8),'Exchange rate info'!$C$8:$I$19,6,FALSE)</f>
        <v>67.048924</v>
      </c>
      <c r="AT28" s="215">
        <f>VLOOKUP(($D28&amp;$H28&amp;$AS$8),'Exchange rate info'!$C$8:$I$19,7,FALSE)</f>
        <v>1.4914482445683991E-2</v>
      </c>
      <c r="BI28" s="193"/>
      <c r="BJ28" s="193"/>
    </row>
    <row r="29" spans="2:62" ht="13">
      <c r="B29" s="311" t="str">
        <f t="shared" si="0"/>
        <v>BangaloreCC2016 H2</v>
      </c>
      <c r="C29" s="310" t="s">
        <v>378</v>
      </c>
      <c r="D29" s="310" t="s">
        <v>18</v>
      </c>
      <c r="E29" s="310" t="s">
        <v>425</v>
      </c>
      <c r="F29" s="310" t="s">
        <v>10</v>
      </c>
      <c r="G29" s="297">
        <v>2016</v>
      </c>
      <c r="H29" s="310" t="s">
        <v>427</v>
      </c>
      <c r="I29" s="306">
        <f t="shared" si="32"/>
        <v>10912.82891543424</v>
      </c>
      <c r="J29" s="300">
        <f t="shared" si="33"/>
        <v>6350.8142949467783</v>
      </c>
      <c r="K29" s="315">
        <v>5292.3456310797783</v>
      </c>
      <c r="L29" s="315">
        <v>1058.4686638669998</v>
      </c>
      <c r="M29" s="315">
        <v>2037.673631484281</v>
      </c>
      <c r="N29" s="315">
        <v>1760.4429649227841</v>
      </c>
      <c r="O29" s="315">
        <v>763.89802408039691</v>
      </c>
      <c r="P29" s="322">
        <f t="shared" si="34"/>
        <v>58.195856859486632</v>
      </c>
      <c r="Q29" s="331">
        <f t="shared" si="35"/>
        <v>48.496550913528061</v>
      </c>
      <c r="R29" s="331">
        <f t="shared" si="36"/>
        <v>9.6993059459585744</v>
      </c>
      <c r="S29" s="331">
        <f t="shared" si="37"/>
        <v>18.672276888739241</v>
      </c>
      <c r="T29" s="331">
        <f t="shared" si="38"/>
        <v>16.13186625177412</v>
      </c>
      <c r="U29" s="331">
        <f t="shared" si="39"/>
        <v>7.0000000000000009</v>
      </c>
      <c r="V29" s="330">
        <f t="shared" si="40"/>
        <v>731693.4365759528</v>
      </c>
      <c r="W29" s="330">
        <f t="shared" si="41"/>
        <v>425815.26500000007</v>
      </c>
      <c r="X29" s="330">
        <f t="shared" si="42"/>
        <v>354846.08000000007</v>
      </c>
      <c r="Y29" s="330">
        <f t="shared" si="43"/>
        <v>70969.185000000012</v>
      </c>
      <c r="Z29" s="330">
        <f t="shared" si="44"/>
        <v>136623.82445419356</v>
      </c>
      <c r="AA29" s="330">
        <f t="shared" si="45"/>
        <v>118035.80656144241</v>
      </c>
      <c r="AB29" s="330">
        <f t="shared" si="46"/>
        <v>51218.540560316702</v>
      </c>
      <c r="AC29" s="307">
        <f t="shared" si="31"/>
        <v>3.7932933975799443E-3</v>
      </c>
      <c r="AD29" s="307">
        <f t="shared" si="31"/>
        <v>4.6972223459378348E-3</v>
      </c>
      <c r="AE29" s="307">
        <f t="shared" si="31"/>
        <v>4.6972223459376128E-3</v>
      </c>
      <c r="AF29" s="307">
        <f t="shared" si="31"/>
        <v>4.6972223459378348E-3</v>
      </c>
      <c r="AG29" s="307">
        <f t="shared" si="31"/>
        <v>2.5376320729622037E-3</v>
      </c>
      <c r="AH29" s="307">
        <f t="shared" si="31"/>
        <v>2.5376320729622037E-3</v>
      </c>
      <c r="AI29" s="307">
        <f t="shared" si="31"/>
        <v>2.5376320729622037E-3</v>
      </c>
      <c r="AJ29" s="293">
        <f>I29*(VLOOKUP($AP$8,'Exchange rate info'!$A$8:$K$19,8,FALSE))</f>
        <v>10912.82891543424</v>
      </c>
      <c r="AK29" s="293">
        <f>J29*(VLOOKUP($AP$8,'Exchange rate info'!$A$8:$K$19,8,FALSE))</f>
        <v>6350.8142949467783</v>
      </c>
      <c r="AL29" s="293">
        <f>K29*(VLOOKUP($AP$8,'Exchange rate info'!$A$8:$K$19,8,FALSE))</f>
        <v>5292.3456310797783</v>
      </c>
      <c r="AM29" s="293">
        <f>L29*(VLOOKUP($AP$8,'Exchange rate info'!$A$8:$K$19,8,FALSE))</f>
        <v>1058.4686638669998</v>
      </c>
      <c r="AN29" s="293">
        <f>M29*(VLOOKUP($AP$8,'Exchange rate info'!$A$8:$K$19,8,FALSE))</f>
        <v>2037.673631484281</v>
      </c>
      <c r="AO29" s="293">
        <f>N29*(VLOOKUP($AP$8,'Exchange rate info'!$A$8:$K$19,8,FALSE))</f>
        <v>1760.4429649227841</v>
      </c>
      <c r="AP29" s="293">
        <f>O29*(VLOOKUP($AP$8,'Exchange rate info'!$A$8:$K$19,8,FALSE))</f>
        <v>763.89802408039691</v>
      </c>
      <c r="AS29" s="215">
        <f>VLOOKUP(($D29&amp;$H29&amp;$AS$8),'Exchange rate info'!$C$8:$I$19,6,FALSE)</f>
        <v>67.048924</v>
      </c>
      <c r="AT29" s="215">
        <f>VLOOKUP(($D29&amp;$H29&amp;$AS$8),'Exchange rate info'!$C$8:$I$19,7,FALSE)</f>
        <v>1.4914482445683991E-2</v>
      </c>
      <c r="BI29" s="193"/>
      <c r="BJ29" s="193"/>
    </row>
    <row r="30" spans="2:62" ht="13">
      <c r="B30" s="311" t="str">
        <f t="shared" si="0"/>
        <v>BangaloreIT2016 H2</v>
      </c>
      <c r="C30" s="310" t="s">
        <v>378</v>
      </c>
      <c r="D30" s="310" t="s">
        <v>18</v>
      </c>
      <c r="E30" s="310" t="s">
        <v>425</v>
      </c>
      <c r="F30" s="310" t="s">
        <v>233</v>
      </c>
      <c r="G30" s="297">
        <v>2016</v>
      </c>
      <c r="H30" s="310" t="s">
        <v>427</v>
      </c>
      <c r="I30" s="306">
        <f t="shared" si="32"/>
        <v>18219.714700773377</v>
      </c>
      <c r="J30" s="300">
        <f t="shared" si="33"/>
        <v>12358.850773652983</v>
      </c>
      <c r="K30" s="315">
        <v>11300.382109785984</v>
      </c>
      <c r="L30" s="315">
        <v>1058.4686638669998</v>
      </c>
      <c r="M30" s="315">
        <v>2825.0409331434739</v>
      </c>
      <c r="N30" s="315">
        <v>1760.4429649227841</v>
      </c>
      <c r="O30" s="315">
        <v>1275.3800290541367</v>
      </c>
      <c r="P30" s="322">
        <f t="shared" si="34"/>
        <v>67.832295821450941</v>
      </c>
      <c r="Q30" s="331">
        <f t="shared" si="35"/>
        <v>62.02282689589159</v>
      </c>
      <c r="R30" s="331">
        <f t="shared" si="36"/>
        <v>5.8094689255593597</v>
      </c>
      <c r="S30" s="331">
        <f t="shared" si="37"/>
        <v>15.505407079857067</v>
      </c>
      <c r="T30" s="331">
        <f t="shared" si="38"/>
        <v>9.6622970986919903</v>
      </c>
      <c r="U30" s="331">
        <f t="shared" si="39"/>
        <v>7.0000000000000018</v>
      </c>
      <c r="V30" s="330">
        <f t="shared" si="40"/>
        <v>1221612.2662738368</v>
      </c>
      <c r="W30" s="330">
        <f t="shared" si="41"/>
        <v>828647.64624999999</v>
      </c>
      <c r="X30" s="330">
        <f t="shared" si="42"/>
        <v>757678.46125000005</v>
      </c>
      <c r="Y30" s="330">
        <f t="shared" si="43"/>
        <v>70969.185000000012</v>
      </c>
      <c r="Z30" s="330">
        <f t="shared" si="44"/>
        <v>189415.95482322585</v>
      </c>
      <c r="AA30" s="330">
        <f t="shared" si="45"/>
        <v>118035.80656144241</v>
      </c>
      <c r="AB30" s="330">
        <f t="shared" si="46"/>
        <v>85512.858639168597</v>
      </c>
      <c r="AC30" s="307">
        <f t="shared" si="31"/>
        <v>3.8604606489736071E-3</v>
      </c>
      <c r="AD30" s="307">
        <f t="shared" si="31"/>
        <v>4.4889987644958218E-3</v>
      </c>
      <c r="AE30" s="307">
        <f t="shared" si="31"/>
        <v>4.4889987644958218E-3</v>
      </c>
      <c r="AF30" s="307">
        <f t="shared" si="31"/>
        <v>4.4889987644958218E-3</v>
      </c>
      <c r="AG30" s="307">
        <f t="shared" si="31"/>
        <v>2.5376320729622037E-3</v>
      </c>
      <c r="AH30" s="307">
        <f t="shared" si="31"/>
        <v>2.5376320729622037E-3</v>
      </c>
      <c r="AI30" s="307">
        <f t="shared" si="31"/>
        <v>2.5376320729622037E-3</v>
      </c>
      <c r="AJ30" s="293">
        <f>I30*(VLOOKUP($AP$8,'Exchange rate info'!$A$8:$K$19,8,FALSE))</f>
        <v>18219.714700773377</v>
      </c>
      <c r="AK30" s="293">
        <f>J30*(VLOOKUP($AP$8,'Exchange rate info'!$A$8:$K$19,8,FALSE))</f>
        <v>12358.850773652983</v>
      </c>
      <c r="AL30" s="293">
        <f>K30*(VLOOKUP($AP$8,'Exchange rate info'!$A$8:$K$19,8,FALSE))</f>
        <v>11300.382109785984</v>
      </c>
      <c r="AM30" s="293">
        <f>L30*(VLOOKUP($AP$8,'Exchange rate info'!$A$8:$K$19,8,FALSE))</f>
        <v>1058.4686638669998</v>
      </c>
      <c r="AN30" s="293">
        <f>M30*(VLOOKUP($AP$8,'Exchange rate info'!$A$8:$K$19,8,FALSE))</f>
        <v>2825.0409331434739</v>
      </c>
      <c r="AO30" s="293">
        <f>N30*(VLOOKUP($AP$8,'Exchange rate info'!$A$8:$K$19,8,FALSE))</f>
        <v>1760.4429649227841</v>
      </c>
      <c r="AP30" s="293">
        <f>O30*(VLOOKUP($AP$8,'Exchange rate info'!$A$8:$K$19,8,FALSE))</f>
        <v>1275.3800290541367</v>
      </c>
      <c r="AS30" s="215">
        <f>VLOOKUP(($D30&amp;$H30&amp;$AS$8),'Exchange rate info'!$C$8:$I$19,6,FALSE)</f>
        <v>67.048924</v>
      </c>
      <c r="AT30" s="215">
        <f>VLOOKUP(($D30&amp;$H30&amp;$AS$8),'Exchange rate info'!$C$8:$I$19,7,FALSE)</f>
        <v>1.4914482445683991E-2</v>
      </c>
      <c r="BI30" s="193"/>
      <c r="BJ30" s="193"/>
    </row>
    <row r="31" spans="2:62" ht="13">
      <c r="B31" s="311" t="str">
        <f t="shared" si="0"/>
        <v>BangaloreKP2016 H2</v>
      </c>
      <c r="C31" s="310" t="s">
        <v>378</v>
      </c>
      <c r="D31" s="310" t="s">
        <v>18</v>
      </c>
      <c r="E31" s="310" t="s">
        <v>425</v>
      </c>
      <c r="F31" s="310" t="s">
        <v>405</v>
      </c>
      <c r="G31" s="297">
        <v>2016</v>
      </c>
      <c r="H31" s="310" t="s">
        <v>427</v>
      </c>
      <c r="I31" s="306">
        <f t="shared" si="32"/>
        <v>19981.252014207563</v>
      </c>
      <c r="J31" s="300">
        <f t="shared" si="33"/>
        <v>13997.080475146775</v>
      </c>
      <c r="K31" s="315">
        <v>12938.611811279776</v>
      </c>
      <c r="L31" s="315">
        <v>1058.4686638669998</v>
      </c>
      <c r="M31" s="315">
        <v>2825.0409331434739</v>
      </c>
      <c r="N31" s="315">
        <v>1760.4429649227841</v>
      </c>
      <c r="O31" s="315">
        <v>1398.6876409945298</v>
      </c>
      <c r="P31" s="322">
        <f t="shared" si="34"/>
        <v>70.051068197299273</v>
      </c>
      <c r="Q31" s="331">
        <f t="shared" si="35"/>
        <v>64.753759184258541</v>
      </c>
      <c r="R31" s="331">
        <f t="shared" si="36"/>
        <v>5.2973090130407314</v>
      </c>
      <c r="S31" s="331">
        <f t="shared" si="37"/>
        <v>14.138458046246269</v>
      </c>
      <c r="T31" s="331">
        <f t="shared" si="38"/>
        <v>8.8104737564544529</v>
      </c>
      <c r="U31" s="331">
        <f t="shared" si="39"/>
        <v>7.0000000000000027</v>
      </c>
      <c r="V31" s="330">
        <f t="shared" si="40"/>
        <v>1339721.4477254497</v>
      </c>
      <c r="W31" s="330">
        <f t="shared" si="41"/>
        <v>938489.18499999994</v>
      </c>
      <c r="X31" s="330">
        <f t="shared" si="42"/>
        <v>867520</v>
      </c>
      <c r="Y31" s="330">
        <f t="shared" si="43"/>
        <v>70969.185000000012</v>
      </c>
      <c r="Z31" s="330">
        <f t="shared" si="44"/>
        <v>189415.95482322585</v>
      </c>
      <c r="AA31" s="330">
        <f t="shared" si="45"/>
        <v>118035.80656144241</v>
      </c>
      <c r="AB31" s="330">
        <f t="shared" si="46"/>
        <v>93780.501340781513</v>
      </c>
      <c r="AC31" s="307">
        <f t="shared" si="31"/>
        <v>3.8987561950345473E-3</v>
      </c>
      <c r="AD31" s="307">
        <f t="shared" si="31"/>
        <v>4.4818060567450857E-3</v>
      </c>
      <c r="AE31" s="307">
        <f t="shared" si="31"/>
        <v>4.4818060567450857E-3</v>
      </c>
      <c r="AF31" s="307">
        <f t="shared" si="31"/>
        <v>4.4818060567455298E-3</v>
      </c>
      <c r="AG31" s="307">
        <f t="shared" si="31"/>
        <v>2.5376320729622037E-3</v>
      </c>
      <c r="AH31" s="307">
        <f t="shared" si="31"/>
        <v>2.5376320729622037E-3</v>
      </c>
      <c r="AI31" s="307">
        <f t="shared" si="31"/>
        <v>2.5376320729622037E-3</v>
      </c>
      <c r="AJ31" s="293">
        <f>I31*(VLOOKUP($AP$8,'Exchange rate info'!$A$8:$K$19,8,FALSE))</f>
        <v>19981.252014207563</v>
      </c>
      <c r="AK31" s="293">
        <f>J31*(VLOOKUP($AP$8,'Exchange rate info'!$A$8:$K$19,8,FALSE))</f>
        <v>13997.080475146775</v>
      </c>
      <c r="AL31" s="293">
        <f>K31*(VLOOKUP($AP$8,'Exchange rate info'!$A$8:$K$19,8,FALSE))</f>
        <v>12938.611811279776</v>
      </c>
      <c r="AM31" s="293">
        <f>L31*(VLOOKUP($AP$8,'Exchange rate info'!$A$8:$K$19,8,FALSE))</f>
        <v>1058.4686638669998</v>
      </c>
      <c r="AN31" s="293">
        <f>M31*(VLOOKUP($AP$8,'Exchange rate info'!$A$8:$K$19,8,FALSE))</f>
        <v>2825.0409331434739</v>
      </c>
      <c r="AO31" s="293">
        <f>N31*(VLOOKUP($AP$8,'Exchange rate info'!$A$8:$K$19,8,FALSE))</f>
        <v>1760.4429649227841</v>
      </c>
      <c r="AP31" s="293">
        <f>O31*(VLOOKUP($AP$8,'Exchange rate info'!$A$8:$K$19,8,FALSE))</f>
        <v>1398.6876409945298</v>
      </c>
      <c r="AS31" s="215">
        <f>VLOOKUP(($D31&amp;$H31&amp;$AS$8),'Exchange rate info'!$C$8:$I$19,6,FALSE)</f>
        <v>67.048924</v>
      </c>
      <c r="AT31" s="215">
        <f>VLOOKUP(($D31&amp;$H31&amp;$AS$8),'Exchange rate info'!$C$8:$I$19,7,FALSE)</f>
        <v>1.4914482445683991E-2</v>
      </c>
      <c r="BI31" s="193"/>
      <c r="BJ31" s="193"/>
    </row>
    <row r="32" spans="2:62" ht="13">
      <c r="B32" s="311" t="str">
        <f t="shared" si="0"/>
        <v>Metro ManilaBP2016 H2</v>
      </c>
      <c r="C32" s="310" t="s">
        <v>378</v>
      </c>
      <c r="D32" s="310" t="s">
        <v>19</v>
      </c>
      <c r="E32" s="310" t="s">
        <v>377</v>
      </c>
      <c r="F32" s="310" t="s">
        <v>404</v>
      </c>
      <c r="G32" s="297">
        <v>2016</v>
      </c>
      <c r="H32" s="310" t="s">
        <v>427</v>
      </c>
      <c r="I32" s="306">
        <f t="shared" si="1"/>
        <v>21032.374687345658</v>
      </c>
      <c r="J32" s="300">
        <f t="shared" si="2"/>
        <v>12820.493622218342</v>
      </c>
      <c r="K32" s="315">
        <v>11461.860019632906</v>
      </c>
      <c r="L32" s="315">
        <v>1358.6336025854366</v>
      </c>
      <c r="M32" s="315">
        <v>4489.6148370131205</v>
      </c>
      <c r="N32" s="315">
        <v>2250</v>
      </c>
      <c r="O32" s="315">
        <v>1472.2662281141963</v>
      </c>
      <c r="P32" s="322">
        <f t="shared" si="3"/>
        <v>60.955996708882914</v>
      </c>
      <c r="Q32" s="331">
        <f t="shared" si="4"/>
        <v>54.496271533851335</v>
      </c>
      <c r="R32" s="331">
        <f t="shared" si="5"/>
        <v>6.4597251750315774</v>
      </c>
      <c r="S32" s="331">
        <f t="shared" si="6"/>
        <v>21.346209849115816</v>
      </c>
      <c r="T32" s="331">
        <f t="shared" si="7"/>
        <v>10.697793442001275</v>
      </c>
      <c r="U32" s="331">
        <f t="shared" si="8"/>
        <v>7.0000000000000009</v>
      </c>
      <c r="V32" s="330">
        <f t="shared" si="9"/>
        <v>1004723.8580808933</v>
      </c>
      <c r="W32" s="330">
        <f t="shared" si="10"/>
        <v>612439.4418651507</v>
      </c>
      <c r="X32" s="330">
        <f t="shared" si="11"/>
        <v>547537.04186515079</v>
      </c>
      <c r="Y32" s="330">
        <f t="shared" si="12"/>
        <v>64902.400000000009</v>
      </c>
      <c r="Z32" s="330">
        <f t="shared" si="13"/>
        <v>214470.46315008003</v>
      </c>
      <c r="AA32" s="330">
        <f t="shared" si="14"/>
        <v>107483.283</v>
      </c>
      <c r="AB32" s="330">
        <f t="shared" si="15"/>
        <v>70330.670065662547</v>
      </c>
      <c r="AC32" s="307">
        <f t="shared" ref="AC32:AI32" si="47">I32/I60-1</f>
        <v>-1.7168231472696749E-2</v>
      </c>
      <c r="AD32" s="307">
        <f t="shared" si="47"/>
        <v>-1.6590152308133987E-2</v>
      </c>
      <c r="AE32" s="307">
        <f t="shared" si="47"/>
        <v>-1.6590152308133987E-2</v>
      </c>
      <c r="AF32" s="307">
        <f t="shared" si="47"/>
        <v>-1.6590152308133876E-2</v>
      </c>
      <c r="AG32" s="307">
        <f t="shared" si="47"/>
        <v>-1.8069378519076085E-2</v>
      </c>
      <c r="AH32" s="307">
        <f t="shared" si="47"/>
        <v>-1.8069378519075974E-2</v>
      </c>
      <c r="AI32" s="307">
        <f t="shared" si="47"/>
        <v>-1.8069378519076196E-2</v>
      </c>
      <c r="AJ32" s="293">
        <f>I32*(VLOOKUP($AP$8,'Exchange rate info'!$A$8:$K$19,8,FALSE))</f>
        <v>21032.374687345658</v>
      </c>
      <c r="AK32" s="293">
        <f>J32*(VLOOKUP($AP$8,'Exchange rate info'!$A$8:$K$19,8,FALSE))</f>
        <v>12820.493622218342</v>
      </c>
      <c r="AL32" s="293">
        <f>K32*(VLOOKUP($AP$8,'Exchange rate info'!$A$8:$K$19,8,FALSE))</f>
        <v>11461.860019632906</v>
      </c>
      <c r="AM32" s="293">
        <f>L32*(VLOOKUP($AP$8,'Exchange rate info'!$A$8:$K$19,8,FALSE))</f>
        <v>1358.6336025854366</v>
      </c>
      <c r="AN32" s="293">
        <f>M32*(VLOOKUP($AP$8,'Exchange rate info'!$A$8:$K$19,8,FALSE))</f>
        <v>4489.6148370131205</v>
      </c>
      <c r="AO32" s="293">
        <f>N32*(VLOOKUP($AP$8,'Exchange rate info'!$A$8:$K$19,8,FALSE))</f>
        <v>2250</v>
      </c>
      <c r="AP32" s="293">
        <f>O32*(VLOOKUP($AP$8,'Exchange rate info'!$A$8:$K$19,8,FALSE))</f>
        <v>1472.2662281141963</v>
      </c>
      <c r="AS32" s="215">
        <f>VLOOKUP(($D32&amp;$H32&amp;$AS$8),'Exchange rate info'!$C$8:$I$19,6,FALSE)</f>
        <v>47.770347999999998</v>
      </c>
      <c r="AT32" s="215">
        <f>VLOOKUP(($D32&amp;$H32&amp;$AS$8),'Exchange rate info'!$C$8:$I$19,7,FALSE)</f>
        <v>2.0933487861549596E-2</v>
      </c>
      <c r="BI32" s="193"/>
      <c r="BJ32" s="193"/>
    </row>
    <row r="33" spans="2:62" ht="13">
      <c r="B33" s="311" t="str">
        <f t="shared" si="0"/>
        <v>Metro ManilaCC2016 H2</v>
      </c>
      <c r="C33" s="310" t="s">
        <v>378</v>
      </c>
      <c r="D33" s="310" t="s">
        <v>19</v>
      </c>
      <c r="E33" s="310" t="s">
        <v>377</v>
      </c>
      <c r="F33" s="310" t="s">
        <v>10</v>
      </c>
      <c r="G33" s="297">
        <v>2016</v>
      </c>
      <c r="H33" s="310" t="s">
        <v>427</v>
      </c>
      <c r="I33" s="306">
        <f t="shared" si="1"/>
        <v>15285.819474944134</v>
      </c>
      <c r="J33" s="300">
        <f t="shared" si="2"/>
        <v>8518.7616933456375</v>
      </c>
      <c r="K33" s="315">
        <v>7160.1280907602013</v>
      </c>
      <c r="L33" s="315">
        <v>1358.6336025854366</v>
      </c>
      <c r="M33" s="315">
        <v>3447.0504183524058</v>
      </c>
      <c r="N33" s="315">
        <v>2250</v>
      </c>
      <c r="O33" s="315">
        <v>1070.0073632460897</v>
      </c>
      <c r="P33" s="322">
        <f t="shared" si="3"/>
        <v>55.729833178451635</v>
      </c>
      <c r="Q33" s="331">
        <f t="shared" si="4"/>
        <v>46.841637129738317</v>
      </c>
      <c r="R33" s="331">
        <f t="shared" si="5"/>
        <v>8.8881960487133256</v>
      </c>
      <c r="S33" s="331">
        <f t="shared" si="6"/>
        <v>22.550641946299734</v>
      </c>
      <c r="T33" s="331">
        <f t="shared" si="7"/>
        <v>14.719524875248622</v>
      </c>
      <c r="U33" s="331">
        <f t="shared" si="8"/>
        <v>7.0000000000000018</v>
      </c>
      <c r="V33" s="330">
        <f t="shared" si="9"/>
        <v>730208.9157832585</v>
      </c>
      <c r="W33" s="330">
        <f t="shared" si="10"/>
        <v>406944.21062019037</v>
      </c>
      <c r="X33" s="330">
        <f t="shared" si="11"/>
        <v>342041.8106201904</v>
      </c>
      <c r="Y33" s="330">
        <f t="shared" si="12"/>
        <v>64902.400000000009</v>
      </c>
      <c r="Z33" s="330">
        <f t="shared" si="13"/>
        <v>164666.79805824001</v>
      </c>
      <c r="AA33" s="330">
        <f t="shared" si="14"/>
        <v>107483.283</v>
      </c>
      <c r="AB33" s="330">
        <f t="shared" si="15"/>
        <v>51114.624104828108</v>
      </c>
      <c r="AC33" s="307">
        <f t="shared" ref="AC33:AI33" si="48">I33/I61-1</f>
        <v>-1.6885520514544283E-2</v>
      </c>
      <c r="AD33" s="307">
        <f t="shared" si="48"/>
        <v>-1.5943061539563708E-2</v>
      </c>
      <c r="AE33" s="307">
        <f t="shared" si="48"/>
        <v>-1.5943061539563708E-2</v>
      </c>
      <c r="AF33" s="307">
        <f t="shared" si="48"/>
        <v>-1.5943061539563708E-2</v>
      </c>
      <c r="AG33" s="307">
        <f t="shared" si="48"/>
        <v>-1.8069378519075974E-2</v>
      </c>
      <c r="AH33" s="307">
        <f t="shared" si="48"/>
        <v>-1.8069378519075974E-2</v>
      </c>
      <c r="AI33" s="307">
        <f t="shared" si="48"/>
        <v>-1.8069378519076085E-2</v>
      </c>
      <c r="AJ33" s="293">
        <f>I33*(VLOOKUP($AP$8,'Exchange rate info'!$A$8:$K$19,8,FALSE))</f>
        <v>15285.819474944134</v>
      </c>
      <c r="AK33" s="293">
        <f>J33*(VLOOKUP($AP$8,'Exchange rate info'!$A$8:$K$19,8,FALSE))</f>
        <v>8518.7616933456375</v>
      </c>
      <c r="AL33" s="293">
        <f>K33*(VLOOKUP($AP$8,'Exchange rate info'!$A$8:$K$19,8,FALSE))</f>
        <v>7160.1280907602013</v>
      </c>
      <c r="AM33" s="293">
        <f>L33*(VLOOKUP($AP$8,'Exchange rate info'!$A$8:$K$19,8,FALSE))</f>
        <v>1358.6336025854366</v>
      </c>
      <c r="AN33" s="293">
        <f>M33*(VLOOKUP($AP$8,'Exchange rate info'!$A$8:$K$19,8,FALSE))</f>
        <v>3447.0504183524058</v>
      </c>
      <c r="AO33" s="293">
        <f>N33*(VLOOKUP($AP$8,'Exchange rate info'!$A$8:$K$19,8,FALSE))</f>
        <v>2250</v>
      </c>
      <c r="AP33" s="293">
        <f>O33*(VLOOKUP($AP$8,'Exchange rate info'!$A$8:$K$19,8,FALSE))</f>
        <v>1070.0073632460897</v>
      </c>
      <c r="AS33" s="215">
        <f>VLOOKUP(($D33&amp;$H33&amp;$AS$8),'Exchange rate info'!$C$8:$I$19,6,FALSE)</f>
        <v>47.770347999999998</v>
      </c>
      <c r="AT33" s="215">
        <f>VLOOKUP(($D33&amp;$H33&amp;$AS$8),'Exchange rate info'!$C$8:$I$19,7,FALSE)</f>
        <v>2.0933487861549596E-2</v>
      </c>
      <c r="BI33" s="193"/>
      <c r="BJ33" s="193"/>
    </row>
    <row r="34" spans="2:62" ht="13">
      <c r="B34" s="311" t="str">
        <f t="shared" si="0"/>
        <v>Metro ManilaIT2016 H2</v>
      </c>
      <c r="C34" s="310" t="s">
        <v>378</v>
      </c>
      <c r="D34" s="310" t="s">
        <v>19</v>
      </c>
      <c r="E34" s="310" t="s">
        <v>377</v>
      </c>
      <c r="F34" s="310" t="s">
        <v>233</v>
      </c>
      <c r="G34" s="297">
        <v>2016</v>
      </c>
      <c r="H34" s="310" t="s">
        <v>427</v>
      </c>
      <c r="I34" s="306">
        <f t="shared" si="1"/>
        <v>23715.7260134604</v>
      </c>
      <c r="J34" s="300">
        <f t="shared" si="2"/>
        <v>14956.108337330934</v>
      </c>
      <c r="K34" s="327">
        <v>13597.474734745498</v>
      </c>
      <c r="L34" s="327">
        <v>1358.6336025854366</v>
      </c>
      <c r="M34" s="327">
        <v>4849.5168551872393</v>
      </c>
      <c r="N34" s="327">
        <v>2250</v>
      </c>
      <c r="O34" s="327">
        <v>1660.1008209422282</v>
      </c>
      <c r="P34" s="322">
        <f t="shared" si="3"/>
        <v>63.064096493787517</v>
      </c>
      <c r="Q34" s="331">
        <f t="shared" si="4"/>
        <v>57.335266594950298</v>
      </c>
      <c r="R34" s="331">
        <f t="shared" si="5"/>
        <v>5.7288298988372235</v>
      </c>
      <c r="S34" s="331">
        <f t="shared" si="6"/>
        <v>20.448527919553403</v>
      </c>
      <c r="T34" s="331">
        <f t="shared" si="7"/>
        <v>9.4873755866590859</v>
      </c>
      <c r="U34" s="331">
        <f t="shared" si="8"/>
        <v>7.0000000000000009</v>
      </c>
      <c r="V34" s="330">
        <f t="shared" si="9"/>
        <v>1132908.4847356561</v>
      </c>
      <c r="W34" s="330">
        <f t="shared" si="10"/>
        <v>714458.50000000012</v>
      </c>
      <c r="X34" s="330">
        <f t="shared" si="11"/>
        <v>649556.10000000009</v>
      </c>
      <c r="Y34" s="330">
        <f t="shared" si="12"/>
        <v>64902.400000000009</v>
      </c>
      <c r="Z34" s="330">
        <f t="shared" si="13"/>
        <v>231663.10780416001</v>
      </c>
      <c r="AA34" s="330">
        <f t="shared" si="14"/>
        <v>107483.283</v>
      </c>
      <c r="AB34" s="330">
        <f t="shared" si="15"/>
        <v>79303.593931495925</v>
      </c>
      <c r="AC34" s="307">
        <f t="shared" ref="AC34:AI34" si="49">I34/I62-1</f>
        <v>-1.7178838470918389E-2</v>
      </c>
      <c r="AD34" s="307">
        <f t="shared" si="49"/>
        <v>-1.6656509099837069E-2</v>
      </c>
      <c r="AE34" s="307">
        <f t="shared" si="49"/>
        <v>-1.6656509099837069E-2</v>
      </c>
      <c r="AF34" s="307">
        <f t="shared" si="49"/>
        <v>-1.665650909983718E-2</v>
      </c>
      <c r="AG34" s="307">
        <f t="shared" si="49"/>
        <v>-1.8069378519075974E-2</v>
      </c>
      <c r="AH34" s="307">
        <f t="shared" si="49"/>
        <v>-1.8069378519075974E-2</v>
      </c>
      <c r="AI34" s="307">
        <f t="shared" si="49"/>
        <v>-1.8069378519076085E-2</v>
      </c>
      <c r="AJ34" s="293">
        <f>I34*(VLOOKUP($AP$8,'Exchange rate info'!$A$8:$K$19,8,FALSE))</f>
        <v>23715.7260134604</v>
      </c>
      <c r="AK34" s="293">
        <f>J34*(VLOOKUP($AP$8,'Exchange rate info'!$A$8:$K$19,8,FALSE))</f>
        <v>14956.108337330934</v>
      </c>
      <c r="AL34" s="293">
        <f>K34*(VLOOKUP($AP$8,'Exchange rate info'!$A$8:$K$19,8,FALSE))</f>
        <v>13597.474734745498</v>
      </c>
      <c r="AM34" s="293">
        <f>L34*(VLOOKUP($AP$8,'Exchange rate info'!$A$8:$K$19,8,FALSE))</f>
        <v>1358.6336025854366</v>
      </c>
      <c r="AN34" s="293">
        <f>M34*(VLOOKUP($AP$8,'Exchange rate info'!$A$8:$K$19,8,FALSE))</f>
        <v>4849.5168551872393</v>
      </c>
      <c r="AO34" s="293">
        <f>N34*(VLOOKUP($AP$8,'Exchange rate info'!$A$8:$K$19,8,FALSE))</f>
        <v>2250</v>
      </c>
      <c r="AP34" s="293">
        <f>O34*(VLOOKUP($AP$8,'Exchange rate info'!$A$8:$K$19,8,FALSE))</f>
        <v>1660.1008209422282</v>
      </c>
      <c r="AS34" s="215">
        <f>VLOOKUP(($D34&amp;$H34&amp;$AS$8),'Exchange rate info'!$C$8:$I$19,6,FALSE)</f>
        <v>47.770347999999998</v>
      </c>
      <c r="AT34" s="215">
        <f>VLOOKUP(($D34&amp;$H34&amp;$AS$8),'Exchange rate info'!$C$8:$I$19,7,FALSE)</f>
        <v>2.0933487861549596E-2</v>
      </c>
      <c r="BI34" s="193"/>
      <c r="BJ34" s="193"/>
    </row>
    <row r="35" spans="2:62" ht="13">
      <c r="B35" s="311" t="str">
        <f t="shared" si="0"/>
        <v>Metro ManilaKP2016 H2</v>
      </c>
      <c r="C35" s="310" t="s">
        <v>378</v>
      </c>
      <c r="D35" s="310" t="s">
        <v>19</v>
      </c>
      <c r="E35" s="310" t="s">
        <v>377</v>
      </c>
      <c r="F35" s="310" t="s">
        <v>405</v>
      </c>
      <c r="G35" s="297">
        <v>2016</v>
      </c>
      <c r="H35" s="310" t="s">
        <v>427</v>
      </c>
      <c r="I35" s="306">
        <f t="shared" si="1"/>
        <v>28476.416282248374</v>
      </c>
      <c r="J35" s="300">
        <f t="shared" si="2"/>
        <v>19383.550287303748</v>
      </c>
      <c r="K35" s="327">
        <v>18024.916684718311</v>
      </c>
      <c r="L35" s="327">
        <v>1358.6336025854366</v>
      </c>
      <c r="M35" s="327">
        <v>4849.5168551872393</v>
      </c>
      <c r="N35" s="327">
        <v>2250</v>
      </c>
      <c r="O35" s="327">
        <v>1993.3491397573866</v>
      </c>
      <c r="P35" s="322">
        <f t="shared" si="3"/>
        <v>68.068783990164746</v>
      </c>
      <c r="Q35" s="331">
        <f t="shared" si="4"/>
        <v>63.297700476287396</v>
      </c>
      <c r="R35" s="331">
        <f t="shared" si="5"/>
        <v>4.7710835138773469</v>
      </c>
      <c r="S35" s="331">
        <f t="shared" si="6"/>
        <v>17.029940871493476</v>
      </c>
      <c r="T35" s="331">
        <f t="shared" si="7"/>
        <v>7.9012751383417754</v>
      </c>
      <c r="U35" s="331">
        <f t="shared" si="8"/>
        <v>7.0000000000000018</v>
      </c>
      <c r="V35" s="330">
        <f t="shared" si="9"/>
        <v>1360328.3155958711</v>
      </c>
      <c r="W35" s="330">
        <f t="shared" si="10"/>
        <v>925958.94270000001</v>
      </c>
      <c r="X35" s="330">
        <f t="shared" si="11"/>
        <v>861056.54269999999</v>
      </c>
      <c r="Y35" s="330">
        <f t="shared" si="12"/>
        <v>64902.400000000009</v>
      </c>
      <c r="Z35" s="330">
        <f t="shared" si="13"/>
        <v>231663.10780416001</v>
      </c>
      <c r="AA35" s="330">
        <f t="shared" si="14"/>
        <v>107483.283</v>
      </c>
      <c r="AB35" s="330">
        <f t="shared" si="15"/>
        <v>95222.98209171099</v>
      </c>
      <c r="AC35" s="307">
        <f t="shared" ref="AC35:AI35" si="50">I35/I63-1</f>
        <v>-1.7116924899676089E-2</v>
      </c>
      <c r="AD35" s="307">
        <f t="shared" si="50"/>
        <v>-1.6669489838407769E-2</v>
      </c>
      <c r="AE35" s="307">
        <f t="shared" si="50"/>
        <v>-1.6669489838407658E-2</v>
      </c>
      <c r="AF35" s="307">
        <f t="shared" si="50"/>
        <v>-1.6669489838407547E-2</v>
      </c>
      <c r="AG35" s="307">
        <f t="shared" si="50"/>
        <v>-1.8069378519075974E-2</v>
      </c>
      <c r="AH35" s="307">
        <f t="shared" si="50"/>
        <v>-1.8069378519075974E-2</v>
      </c>
      <c r="AI35" s="307">
        <f t="shared" si="50"/>
        <v>-1.8069378519075974E-2</v>
      </c>
      <c r="AJ35" s="293">
        <f>I35*(VLOOKUP($AP$8,'Exchange rate info'!$A$8:$K$19,8,FALSE))</f>
        <v>28476.416282248374</v>
      </c>
      <c r="AK35" s="293">
        <f>J35*(VLOOKUP($AP$8,'Exchange rate info'!$A$8:$K$19,8,FALSE))</f>
        <v>19383.550287303748</v>
      </c>
      <c r="AL35" s="293">
        <f>K35*(VLOOKUP($AP$8,'Exchange rate info'!$A$8:$K$19,8,FALSE))</f>
        <v>18024.916684718311</v>
      </c>
      <c r="AM35" s="293">
        <f>L35*(VLOOKUP($AP$8,'Exchange rate info'!$A$8:$K$19,8,FALSE))</f>
        <v>1358.6336025854366</v>
      </c>
      <c r="AN35" s="293">
        <f>M35*(VLOOKUP($AP$8,'Exchange rate info'!$A$8:$K$19,8,FALSE))</f>
        <v>4849.5168551872393</v>
      </c>
      <c r="AO35" s="293">
        <f>N35*(VLOOKUP($AP$8,'Exchange rate info'!$A$8:$K$19,8,FALSE))</f>
        <v>2250</v>
      </c>
      <c r="AP35" s="293">
        <f>O35*(VLOOKUP($AP$8,'Exchange rate info'!$A$8:$K$19,8,FALSE))</f>
        <v>1993.3491397573866</v>
      </c>
      <c r="AS35" s="215">
        <f>VLOOKUP(($D35&amp;$H35&amp;$AS$8),'Exchange rate info'!$C$8:$I$19,6,FALSE)</f>
        <v>47.770347999999998</v>
      </c>
      <c r="AT35" s="215">
        <f>VLOOKUP(($D35&amp;$H35&amp;$AS$8),'Exchange rate info'!$C$8:$I$19,7,FALSE)</f>
        <v>2.0933487861549596E-2</v>
      </c>
      <c r="BI35" s="193"/>
      <c r="BJ35" s="193"/>
    </row>
    <row r="36" spans="2:62" ht="13">
      <c r="B36" s="290" t="str">
        <f t="shared" si="0"/>
        <v>GuadalajaraBP2016 H2</v>
      </c>
      <c r="C36" s="273" t="s">
        <v>364</v>
      </c>
      <c r="D36" s="273" t="s">
        <v>393</v>
      </c>
      <c r="E36" s="273" t="s">
        <v>400</v>
      </c>
      <c r="F36" s="273" t="s">
        <v>404</v>
      </c>
      <c r="G36" s="297">
        <v>2016</v>
      </c>
      <c r="H36" s="310" t="s">
        <v>427</v>
      </c>
      <c r="I36" s="306">
        <f t="shared" si="1"/>
        <v>31935.950061834836</v>
      </c>
      <c r="J36" s="300">
        <f t="shared" si="2"/>
        <v>22233.058145074821</v>
      </c>
      <c r="K36" s="274">
        <v>19520.173195921419</v>
      </c>
      <c r="L36" s="274">
        <v>2712.8849491534038</v>
      </c>
      <c r="M36" s="274">
        <v>4967.3754124315765</v>
      </c>
      <c r="N36" s="274">
        <v>2500</v>
      </c>
      <c r="O36" s="274">
        <v>2235.5165043284387</v>
      </c>
      <c r="P36" s="291">
        <f t="shared" si="3"/>
        <v>69.617650647708501</v>
      </c>
      <c r="Q36" s="292">
        <f t="shared" si="4"/>
        <v>61.122882388424912</v>
      </c>
      <c r="R36" s="292">
        <f t="shared" si="5"/>
        <v>8.4947682592835907</v>
      </c>
      <c r="S36" s="292">
        <f t="shared" si="6"/>
        <v>15.554180798797827</v>
      </c>
      <c r="T36" s="292">
        <f t="shared" si="7"/>
        <v>7.82816855349368</v>
      </c>
      <c r="U36" s="292">
        <f t="shared" si="8"/>
        <v>7</v>
      </c>
      <c r="V36" s="293">
        <f t="shared" si="9"/>
        <v>608070.38293466438</v>
      </c>
      <c r="W36" s="293">
        <f t="shared" si="10"/>
        <v>423324.31488363794</v>
      </c>
      <c r="X36" s="293">
        <f t="shared" si="11"/>
        <v>371670.1449999999</v>
      </c>
      <c r="Y36" s="293">
        <f t="shared" si="12"/>
        <v>51654.169883638053</v>
      </c>
      <c r="Z36" s="293">
        <f t="shared" si="13"/>
        <v>94580.366745599982</v>
      </c>
      <c r="AA36" s="293">
        <f t="shared" si="14"/>
        <v>47600.7745</v>
      </c>
      <c r="AB36" s="293">
        <f t="shared" si="15"/>
        <v>42564.926805426512</v>
      </c>
      <c r="AC36" s="307">
        <f t="shared" ref="AC36:AI36" si="51">I36/I64-1</f>
        <v>-5.0105032672833505E-2</v>
      </c>
      <c r="AD36" s="307">
        <f t="shared" si="51"/>
        <v>-4.9817390410136997E-2</v>
      </c>
      <c r="AE36" s="307">
        <f t="shared" si="51"/>
        <v>-4.9817390410136886E-2</v>
      </c>
      <c r="AF36" s="307">
        <f t="shared" si="51"/>
        <v>-4.9817390410136886E-2</v>
      </c>
      <c r="AG36" s="307">
        <f t="shared" si="51"/>
        <v>-5.0763475497651811E-2</v>
      </c>
      <c r="AH36" s="307">
        <f t="shared" si="51"/>
        <v>-5.0763475497651811E-2</v>
      </c>
      <c r="AI36" s="307">
        <f t="shared" si="51"/>
        <v>-5.0763475497651811E-2</v>
      </c>
      <c r="AJ36" s="293">
        <f>I36*(VLOOKUP($AP$8,'Exchange rate info'!$A$8:$K$19,8,FALSE))</f>
        <v>31935.950061834836</v>
      </c>
      <c r="AK36" s="293">
        <f>J36*(VLOOKUP($AP$8,'Exchange rate info'!$A$8:$K$19,8,FALSE))</f>
        <v>22233.058145074821</v>
      </c>
      <c r="AL36" s="293">
        <f>K36*(VLOOKUP($AP$8,'Exchange rate info'!$A$8:$K$19,8,FALSE))</f>
        <v>19520.173195921419</v>
      </c>
      <c r="AM36" s="293">
        <f>L36*(VLOOKUP($AP$8,'Exchange rate info'!$A$8:$K$19,8,FALSE))</f>
        <v>2712.8849491534038</v>
      </c>
      <c r="AN36" s="293">
        <f>M36*(VLOOKUP($AP$8,'Exchange rate info'!$A$8:$K$19,8,FALSE))</f>
        <v>4967.3754124315765</v>
      </c>
      <c r="AO36" s="293">
        <f>N36*(VLOOKUP($AP$8,'Exchange rate info'!$A$8:$K$19,8,FALSE))</f>
        <v>2500</v>
      </c>
      <c r="AP36" s="293">
        <f>O36*(VLOOKUP($AP$8,'Exchange rate info'!$A$8:$K$19,8,FALSE))</f>
        <v>2235.5165043284387</v>
      </c>
      <c r="AS36" s="215">
        <f>VLOOKUP(($D36&amp;$H36&amp;$AS$8),'Exchange rate info'!$C$8:$I$19,6,FALSE)</f>
        <v>19.040309799999999</v>
      </c>
      <c r="AT36" s="215">
        <f>VLOOKUP(($D36&amp;$H36&amp;$AS$8),'Exchange rate info'!$C$8:$I$19,7,FALSE)</f>
        <v>5.2520153847496746E-2</v>
      </c>
      <c r="BI36" s="193"/>
      <c r="BJ36" s="193"/>
    </row>
    <row r="37" spans="2:62" ht="13">
      <c r="B37" s="290" t="str">
        <f t="shared" si="0"/>
        <v>GuadalajaraCC2016 H2</v>
      </c>
      <c r="C37" s="273" t="s">
        <v>364</v>
      </c>
      <c r="D37" s="273" t="s">
        <v>393</v>
      </c>
      <c r="E37" s="273" t="s">
        <v>400</v>
      </c>
      <c r="F37" s="273" t="s">
        <v>10</v>
      </c>
      <c r="G37" s="297">
        <v>2016</v>
      </c>
      <c r="H37" s="310" t="s">
        <v>427</v>
      </c>
      <c r="I37" s="306">
        <f t="shared" si="1"/>
        <v>24631.23244754296</v>
      </c>
      <c r="J37" s="300">
        <f t="shared" si="2"/>
        <v>16732.919466532949</v>
      </c>
      <c r="K37" s="274">
        <v>14020.034517379545</v>
      </c>
      <c r="L37" s="274">
        <v>2712.8849491534038</v>
      </c>
      <c r="M37" s="274">
        <v>3674.1267096820034</v>
      </c>
      <c r="N37" s="274">
        <v>2500</v>
      </c>
      <c r="O37" s="274">
        <v>1724.1862713280077</v>
      </c>
      <c r="P37" s="291">
        <f t="shared" si="3"/>
        <v>67.933748350469202</v>
      </c>
      <c r="Q37" s="292">
        <f t="shared" si="4"/>
        <v>56.919744260616916</v>
      </c>
      <c r="R37" s="292">
        <f t="shared" si="5"/>
        <v>11.014004089852282</v>
      </c>
      <c r="S37" s="292">
        <f t="shared" si="6"/>
        <v>14.916536220860149</v>
      </c>
      <c r="T37" s="292">
        <f t="shared" si="7"/>
        <v>10.149715428670653</v>
      </c>
      <c r="U37" s="292">
        <f t="shared" si="8"/>
        <v>7.0000000000000018</v>
      </c>
      <c r="V37" s="293">
        <f t="shared" si="9"/>
        <v>468986.29655703017</v>
      </c>
      <c r="W37" s="293">
        <f t="shared" si="10"/>
        <v>318599.97050123807</v>
      </c>
      <c r="X37" s="293">
        <f t="shared" si="11"/>
        <v>266945.80061760003</v>
      </c>
      <c r="Y37" s="293">
        <f t="shared" si="12"/>
        <v>51654.169883638053</v>
      </c>
      <c r="Z37" s="293">
        <f t="shared" si="13"/>
        <v>69956.510796800008</v>
      </c>
      <c r="AA37" s="293">
        <f t="shared" si="14"/>
        <v>47600.7745</v>
      </c>
      <c r="AB37" s="293">
        <f t="shared" si="15"/>
        <v>32829.040758992123</v>
      </c>
      <c r="AC37" s="307">
        <f t="shared" ref="AC37:AI37" si="52">I37/I65-1</f>
        <v>-4.999944839328907E-2</v>
      </c>
      <c r="AD37" s="307">
        <f t="shared" si="52"/>
        <v>-4.9638383027970967E-2</v>
      </c>
      <c r="AE37" s="307">
        <f t="shared" si="52"/>
        <v>-4.9638383027970856E-2</v>
      </c>
      <c r="AF37" s="307">
        <f t="shared" si="52"/>
        <v>-4.9638383027970745E-2</v>
      </c>
      <c r="AG37" s="307">
        <f t="shared" si="52"/>
        <v>-5.0763475497651922E-2</v>
      </c>
      <c r="AH37" s="307">
        <f t="shared" si="52"/>
        <v>-5.0763475497651811E-2</v>
      </c>
      <c r="AI37" s="307">
        <f t="shared" si="52"/>
        <v>-5.0763475497651811E-2</v>
      </c>
      <c r="AJ37" s="293">
        <f>I37*(VLOOKUP($AP$8,'Exchange rate info'!$A$8:$K$19,8,FALSE))</f>
        <v>24631.23244754296</v>
      </c>
      <c r="AK37" s="293">
        <f>J37*(VLOOKUP($AP$8,'Exchange rate info'!$A$8:$K$19,8,FALSE))</f>
        <v>16732.919466532949</v>
      </c>
      <c r="AL37" s="293">
        <f>K37*(VLOOKUP($AP$8,'Exchange rate info'!$A$8:$K$19,8,FALSE))</f>
        <v>14020.034517379545</v>
      </c>
      <c r="AM37" s="293">
        <f>L37*(VLOOKUP($AP$8,'Exchange rate info'!$A$8:$K$19,8,FALSE))</f>
        <v>2712.8849491534038</v>
      </c>
      <c r="AN37" s="293">
        <f>M37*(VLOOKUP($AP$8,'Exchange rate info'!$A$8:$K$19,8,FALSE))</f>
        <v>3674.1267096820034</v>
      </c>
      <c r="AO37" s="293">
        <f>N37*(VLOOKUP($AP$8,'Exchange rate info'!$A$8:$K$19,8,FALSE))</f>
        <v>2500</v>
      </c>
      <c r="AP37" s="293">
        <f>O37*(VLOOKUP($AP$8,'Exchange rate info'!$A$8:$K$19,8,FALSE))</f>
        <v>1724.1862713280077</v>
      </c>
      <c r="AS37" s="215">
        <f>VLOOKUP(($D37&amp;$H37&amp;$AS$8),'Exchange rate info'!$C$8:$I$19,6,FALSE)</f>
        <v>19.040309799999999</v>
      </c>
      <c r="AT37" s="215">
        <f>VLOOKUP(($D37&amp;$H37&amp;$AS$8),'Exchange rate info'!$C$8:$I$19,7,FALSE)</f>
        <v>5.2520153847496746E-2</v>
      </c>
      <c r="BI37" s="193"/>
      <c r="BJ37" s="193"/>
    </row>
    <row r="38" spans="2:62" ht="13">
      <c r="B38" s="290" t="str">
        <f t="shared" si="0"/>
        <v>GuadalajaraIT2016 H2</v>
      </c>
      <c r="C38" s="273" t="s">
        <v>364</v>
      </c>
      <c r="D38" s="273" t="s">
        <v>393</v>
      </c>
      <c r="E38" s="273" t="s">
        <v>400</v>
      </c>
      <c r="F38" s="273" t="s">
        <v>233</v>
      </c>
      <c r="G38" s="297">
        <v>2016</v>
      </c>
      <c r="H38" s="310" t="s">
        <v>427</v>
      </c>
      <c r="I38" s="306">
        <f t="shared" si="1"/>
        <v>40672.155909145979</v>
      </c>
      <c r="J38" s="300">
        <f t="shared" si="2"/>
        <v>30726.472372610137</v>
      </c>
      <c r="K38" s="274">
        <v>28013.587423456735</v>
      </c>
      <c r="L38" s="274">
        <v>2712.8849491534038</v>
      </c>
      <c r="M38" s="274">
        <v>5412.0757410785409</v>
      </c>
      <c r="N38" s="274">
        <v>2500</v>
      </c>
      <c r="O38" s="274">
        <v>2033.6077954572991</v>
      </c>
      <c r="P38" s="291">
        <f t="shared" si="3"/>
        <v>75.54670187940701</v>
      </c>
      <c r="Q38" s="292">
        <f t="shared" si="4"/>
        <v>68.876573658976596</v>
      </c>
      <c r="R38" s="292">
        <f t="shared" si="5"/>
        <v>6.670128220430418</v>
      </c>
      <c r="S38" s="292">
        <f t="shared" si="6"/>
        <v>13.30658682851263</v>
      </c>
      <c r="T38" s="292">
        <f t="shared" si="7"/>
        <v>6.1467112920803473</v>
      </c>
      <c r="U38" s="292">
        <f t="shared" si="8"/>
        <v>5</v>
      </c>
      <c r="V38" s="293">
        <f t="shared" si="9"/>
        <v>774410.4487440401</v>
      </c>
      <c r="W38" s="293">
        <f t="shared" si="10"/>
        <v>585041.55303563806</v>
      </c>
      <c r="X38" s="293">
        <f t="shared" si="11"/>
        <v>533387.38315200002</v>
      </c>
      <c r="Y38" s="293">
        <f t="shared" si="12"/>
        <v>51654.169883638053</v>
      </c>
      <c r="Z38" s="293">
        <f t="shared" si="13"/>
        <v>103047.59877120001</v>
      </c>
      <c r="AA38" s="293">
        <f t="shared" si="14"/>
        <v>47600.7745</v>
      </c>
      <c r="AB38" s="293">
        <f t="shared" si="15"/>
        <v>38720.522437202009</v>
      </c>
      <c r="AC38" s="307">
        <f t="shared" ref="AC38:AI38" si="53">I38/I66-1</f>
        <v>-5.0085361126709693E-2</v>
      </c>
      <c r="AD38" s="307">
        <f t="shared" si="53"/>
        <v>-4.986565839514201E-2</v>
      </c>
      <c r="AE38" s="307">
        <f t="shared" si="53"/>
        <v>-4.9865658395141899E-2</v>
      </c>
      <c r="AF38" s="307">
        <f t="shared" si="53"/>
        <v>-4.986565839514201E-2</v>
      </c>
      <c r="AG38" s="307">
        <f t="shared" si="53"/>
        <v>-5.0763475497651922E-2</v>
      </c>
      <c r="AH38" s="307">
        <f t="shared" si="53"/>
        <v>-5.0763475497651811E-2</v>
      </c>
      <c r="AI38" s="307">
        <f t="shared" si="53"/>
        <v>-5.0763475497651922E-2</v>
      </c>
      <c r="AJ38" s="293">
        <f>I38*(VLOOKUP($AP$8,'Exchange rate info'!$A$8:$K$19,8,FALSE))</f>
        <v>40672.155909145979</v>
      </c>
      <c r="AK38" s="293">
        <f>J38*(VLOOKUP($AP$8,'Exchange rate info'!$A$8:$K$19,8,FALSE))</f>
        <v>30726.472372610137</v>
      </c>
      <c r="AL38" s="293">
        <f>K38*(VLOOKUP($AP$8,'Exchange rate info'!$A$8:$K$19,8,FALSE))</f>
        <v>28013.587423456735</v>
      </c>
      <c r="AM38" s="293">
        <f>L38*(VLOOKUP($AP$8,'Exchange rate info'!$A$8:$K$19,8,FALSE))</f>
        <v>2712.8849491534038</v>
      </c>
      <c r="AN38" s="293">
        <f>M38*(VLOOKUP($AP$8,'Exchange rate info'!$A$8:$K$19,8,FALSE))</f>
        <v>5412.0757410785409</v>
      </c>
      <c r="AO38" s="293">
        <f>N38*(VLOOKUP($AP$8,'Exchange rate info'!$A$8:$K$19,8,FALSE))</f>
        <v>2500</v>
      </c>
      <c r="AP38" s="293">
        <f>O38*(VLOOKUP($AP$8,'Exchange rate info'!$A$8:$K$19,8,FALSE))</f>
        <v>2033.6077954572991</v>
      </c>
      <c r="AS38" s="215">
        <f>VLOOKUP(($D38&amp;$H38&amp;$AS$8),'Exchange rate info'!$C$8:$I$19,6,FALSE)</f>
        <v>19.040309799999999</v>
      </c>
      <c r="AT38" s="215">
        <f>VLOOKUP(($D38&amp;$H38&amp;$AS$8),'Exchange rate info'!$C$8:$I$19,7,FALSE)</f>
        <v>5.2520153847496746E-2</v>
      </c>
      <c r="BI38" s="193"/>
      <c r="BJ38" s="193"/>
    </row>
    <row r="39" spans="2:62" ht="13">
      <c r="B39" s="290" t="str">
        <f t="shared" si="0"/>
        <v>GuadalajaraKP2016 H2</v>
      </c>
      <c r="C39" s="273" t="s">
        <v>364</v>
      </c>
      <c r="D39" s="273" t="s">
        <v>393</v>
      </c>
      <c r="E39" s="273" t="s">
        <v>400</v>
      </c>
      <c r="F39" s="273" t="s">
        <v>405</v>
      </c>
      <c r="G39" s="297">
        <v>2016</v>
      </c>
      <c r="H39" s="310" t="s">
        <v>427</v>
      </c>
      <c r="I39" s="306">
        <f t="shared" si="1"/>
        <v>39985.607676056527</v>
      </c>
      <c r="J39" s="300">
        <f t="shared" si="2"/>
        <v>29274.539397654022</v>
      </c>
      <c r="K39" s="274">
        <v>26561.65444850062</v>
      </c>
      <c r="L39" s="274">
        <v>2712.8849491534038</v>
      </c>
      <c r="M39" s="274">
        <v>5412.0757410785409</v>
      </c>
      <c r="N39" s="274">
        <v>2500</v>
      </c>
      <c r="O39" s="274">
        <v>2798.9925373239571</v>
      </c>
      <c r="P39" s="291">
        <f t="shared" si="3"/>
        <v>73.212691013280974</v>
      </c>
      <c r="Q39" s="292">
        <f t="shared" si="4"/>
        <v>66.42803746710544</v>
      </c>
      <c r="R39" s="292">
        <f t="shared" si="5"/>
        <v>6.7846535461755293</v>
      </c>
      <c r="S39" s="292">
        <f t="shared" si="6"/>
        <v>13.535059376674932</v>
      </c>
      <c r="T39" s="292">
        <f t="shared" si="7"/>
        <v>6.2522496100440801</v>
      </c>
      <c r="U39" s="292">
        <f t="shared" si="8"/>
        <v>7.0000000000000009</v>
      </c>
      <c r="V39" s="293">
        <f t="shared" si="9"/>
        <v>761338.35769337427</v>
      </c>
      <c r="W39" s="293">
        <f t="shared" si="10"/>
        <v>557396.29938363796</v>
      </c>
      <c r="X39" s="293">
        <f t="shared" si="11"/>
        <v>505742.12949999992</v>
      </c>
      <c r="Y39" s="293">
        <f t="shared" si="12"/>
        <v>51654.169883638053</v>
      </c>
      <c r="Z39" s="293">
        <f t="shared" si="13"/>
        <v>103047.59877120001</v>
      </c>
      <c r="AA39" s="293">
        <f t="shared" si="14"/>
        <v>47600.7745</v>
      </c>
      <c r="AB39" s="293">
        <f t="shared" si="15"/>
        <v>53293.685038536205</v>
      </c>
      <c r="AC39" s="307">
        <f t="shared" ref="AC39:AI39" si="54">I39/I67-1</f>
        <v>-5.0111258277907966E-2</v>
      </c>
      <c r="AD39" s="307">
        <f t="shared" si="54"/>
        <v>-4.9872398803752827E-2</v>
      </c>
      <c r="AE39" s="307">
        <f t="shared" si="54"/>
        <v>-4.9872398803752716E-2</v>
      </c>
      <c r="AF39" s="307">
        <f t="shared" si="54"/>
        <v>-4.9872398803752716E-2</v>
      </c>
      <c r="AG39" s="307">
        <f t="shared" si="54"/>
        <v>-5.0763475497651922E-2</v>
      </c>
      <c r="AH39" s="307">
        <f t="shared" si="54"/>
        <v>-5.0763475497651811E-2</v>
      </c>
      <c r="AI39" s="307">
        <f t="shared" si="54"/>
        <v>-5.0763475497651922E-2</v>
      </c>
      <c r="AJ39" s="293">
        <f>I39*(VLOOKUP($AP$8,'Exchange rate info'!$A$8:$K$19,8,FALSE))</f>
        <v>39985.607676056527</v>
      </c>
      <c r="AK39" s="293">
        <f>J39*(VLOOKUP($AP$8,'Exchange rate info'!$A$8:$K$19,8,FALSE))</f>
        <v>29274.539397654022</v>
      </c>
      <c r="AL39" s="293">
        <f>K39*(VLOOKUP($AP$8,'Exchange rate info'!$A$8:$K$19,8,FALSE))</f>
        <v>26561.65444850062</v>
      </c>
      <c r="AM39" s="293">
        <f>L39*(VLOOKUP($AP$8,'Exchange rate info'!$A$8:$K$19,8,FALSE))</f>
        <v>2712.8849491534038</v>
      </c>
      <c r="AN39" s="293">
        <f>M39*(VLOOKUP($AP$8,'Exchange rate info'!$A$8:$K$19,8,FALSE))</f>
        <v>5412.0757410785409</v>
      </c>
      <c r="AO39" s="293">
        <f>N39*(VLOOKUP($AP$8,'Exchange rate info'!$A$8:$K$19,8,FALSE))</f>
        <v>2500</v>
      </c>
      <c r="AP39" s="293">
        <f>O39*(VLOOKUP($AP$8,'Exchange rate info'!$A$8:$K$19,8,FALSE))</f>
        <v>2798.9925373239571</v>
      </c>
      <c r="AS39" s="215">
        <f>VLOOKUP(($D39&amp;$H39&amp;$AS$8),'Exchange rate info'!$C$8:$I$19,6,FALSE)</f>
        <v>19.040309799999999</v>
      </c>
      <c r="AT39" s="215">
        <f>VLOOKUP(($D39&amp;$H39&amp;$AS$8),'Exchange rate info'!$C$8:$I$19,7,FALSE)</f>
        <v>5.2520153847496746E-2</v>
      </c>
      <c r="BI39" s="193"/>
      <c r="BJ39" s="193"/>
    </row>
    <row r="40" spans="2:62" ht="13">
      <c r="B40" s="290" t="str">
        <f t="shared" si="0"/>
        <v>ChennaiBP2016 H1</v>
      </c>
      <c r="C40" s="273" t="s">
        <v>378</v>
      </c>
      <c r="D40" s="273" t="s">
        <v>18</v>
      </c>
      <c r="E40" s="273" t="s">
        <v>399</v>
      </c>
      <c r="F40" s="273" t="s">
        <v>404</v>
      </c>
      <c r="G40" s="245">
        <v>2016</v>
      </c>
      <c r="H40" s="273" t="s">
        <v>426</v>
      </c>
      <c r="I40" s="306">
        <f t="shared" si="1"/>
        <v>12671.149016212834</v>
      </c>
      <c r="J40" s="300">
        <f t="shared" si="2"/>
        <v>7961.6107814631678</v>
      </c>
      <c r="K40" s="264">
        <v>6956.8621794204882</v>
      </c>
      <c r="L40" s="264">
        <v>1004.7486020426794</v>
      </c>
      <c r="M40" s="264">
        <v>2206.222895007495</v>
      </c>
      <c r="N40" s="264">
        <v>1615.5079629081599</v>
      </c>
      <c r="O40" s="264">
        <v>887.80737683401253</v>
      </c>
      <c r="P40" s="291">
        <f t="shared" si="3"/>
        <v>62.832587409999086</v>
      </c>
      <c r="Q40" s="292">
        <f t="shared" si="4"/>
        <v>54.903167585821372</v>
      </c>
      <c r="R40" s="292">
        <f t="shared" si="5"/>
        <v>7.9294198241777103</v>
      </c>
      <c r="S40" s="292">
        <f t="shared" si="6"/>
        <v>17.41138780851378</v>
      </c>
      <c r="T40" s="292">
        <f t="shared" si="7"/>
        <v>12.749498572237647</v>
      </c>
      <c r="U40" s="292">
        <f t="shared" si="8"/>
        <v>7.0065262092495013</v>
      </c>
      <c r="V40" s="293">
        <f t="shared" si="9"/>
        <v>851742.84636566718</v>
      </c>
      <c r="W40" s="293">
        <f t="shared" si="10"/>
        <v>535172.06845112203</v>
      </c>
      <c r="X40" s="293">
        <f t="shared" si="11"/>
        <v>467633.80234038731</v>
      </c>
      <c r="Y40" s="293">
        <f t="shared" si="12"/>
        <v>67538.266110734708</v>
      </c>
      <c r="Z40" s="293">
        <f t="shared" si="13"/>
        <v>148300.25011200001</v>
      </c>
      <c r="AA40" s="293">
        <f t="shared" si="14"/>
        <v>108592.94203652702</v>
      </c>
      <c r="AB40" s="293">
        <f t="shared" si="15"/>
        <v>59677.585766018179</v>
      </c>
      <c r="AC40" s="294">
        <v>0</v>
      </c>
      <c r="AD40" s="294">
        <v>0</v>
      </c>
      <c r="AE40" s="294">
        <v>0</v>
      </c>
      <c r="AF40" s="294">
        <v>0</v>
      </c>
      <c r="AG40" s="294">
        <v>0</v>
      </c>
      <c r="AH40" s="294">
        <v>0</v>
      </c>
      <c r="AI40" s="294">
        <v>0</v>
      </c>
      <c r="AJ40" s="293">
        <f>I40*(VLOOKUP($AP$8,'Exchange rate info'!$A$8:$K$19,8,FALSE))</f>
        <v>12671.149016212834</v>
      </c>
      <c r="AK40" s="293">
        <f>J40*(VLOOKUP($AP$8,'Exchange rate info'!$A$8:$K$19,8,FALSE))</f>
        <v>7961.6107814631678</v>
      </c>
      <c r="AL40" s="293">
        <f>K40*(VLOOKUP($AP$8,'Exchange rate info'!$A$8:$K$19,8,FALSE))</f>
        <v>6956.8621794204882</v>
      </c>
      <c r="AM40" s="293">
        <f>L40*(VLOOKUP($AP$8,'Exchange rate info'!$A$8:$K$19,8,FALSE))</f>
        <v>1004.7486020426794</v>
      </c>
      <c r="AN40" s="293">
        <f>M40*(VLOOKUP($AP$8,'Exchange rate info'!$A$8:$K$19,8,FALSE))</f>
        <v>2206.222895007495</v>
      </c>
      <c r="AO40" s="293">
        <f>N40*(VLOOKUP($AP$8,'Exchange rate info'!$A$8:$K$19,8,FALSE))</f>
        <v>1615.5079629081599</v>
      </c>
      <c r="AP40" s="293">
        <f>O40*(VLOOKUP($AP$8,'Exchange rate info'!$A$8:$K$19,8,FALSE))</f>
        <v>887.80737683401253</v>
      </c>
      <c r="AS40" s="215">
        <f>VLOOKUP(($D40&amp;$H40&amp;$AS$8),'Exchange rate info'!$C$8:$I$19,6,FALSE)</f>
        <v>67.219069500000003</v>
      </c>
      <c r="AT40" s="215">
        <f>VLOOKUP(($D40&amp;$H40&amp;$AS$8),'Exchange rate info'!$C$8:$I$19,7,FALSE)</f>
        <v>1.4876730776524658E-2</v>
      </c>
      <c r="BI40" s="193"/>
      <c r="BJ40" s="193"/>
    </row>
    <row r="41" spans="2:62" ht="13">
      <c r="B41" s="290" t="str">
        <f t="shared" si="0"/>
        <v>ChennaiCC2016 H1</v>
      </c>
      <c r="C41" s="273" t="s">
        <v>378</v>
      </c>
      <c r="D41" s="273" t="s">
        <v>18</v>
      </c>
      <c r="E41" s="273" t="s">
        <v>399</v>
      </c>
      <c r="F41" s="273" t="s">
        <v>10</v>
      </c>
      <c r="G41" s="245">
        <v>2016</v>
      </c>
      <c r="H41" s="273" t="s">
        <v>426</v>
      </c>
      <c r="I41" s="306">
        <f t="shared" si="1"/>
        <v>9744.8446379510133</v>
      </c>
      <c r="J41" s="300">
        <f t="shared" si="2"/>
        <v>5750.1454710144644</v>
      </c>
      <c r="K41" s="264">
        <v>4745.5636874228203</v>
      </c>
      <c r="L41" s="264">
        <v>1004.5817835916442</v>
      </c>
      <c r="M41" s="264">
        <v>1696.3878920698244</v>
      </c>
      <c r="N41" s="264">
        <v>1615.5079629081599</v>
      </c>
      <c r="O41" s="264">
        <v>682.80331195856593</v>
      </c>
      <c r="P41" s="291">
        <f t="shared" si="3"/>
        <v>59.007051262989769</v>
      </c>
      <c r="Q41" s="292">
        <f t="shared" si="4"/>
        <v>48.698197495538935</v>
      </c>
      <c r="R41" s="292">
        <f t="shared" si="5"/>
        <v>10.30885376745084</v>
      </c>
      <c r="S41" s="292">
        <f t="shared" si="6"/>
        <v>17.408054772502901</v>
      </c>
      <c r="T41" s="292">
        <f t="shared" si="7"/>
        <v>16.578078183171964</v>
      </c>
      <c r="U41" s="292">
        <f t="shared" si="8"/>
        <v>7.0068157813353773</v>
      </c>
      <c r="V41" s="293">
        <f t="shared" si="9"/>
        <v>655039.38898513152</v>
      </c>
      <c r="W41" s="293">
        <f t="shared" si="10"/>
        <v>386519.42805123155</v>
      </c>
      <c r="X41" s="293">
        <f t="shared" si="11"/>
        <v>318992.37532155082</v>
      </c>
      <c r="Y41" s="293">
        <f t="shared" si="12"/>
        <v>67527.052729680698</v>
      </c>
      <c r="Z41" s="293">
        <f t="shared" si="13"/>
        <v>114029.61561600002</v>
      </c>
      <c r="AA41" s="293">
        <f t="shared" si="14"/>
        <v>108592.94203652702</v>
      </c>
      <c r="AB41" s="293">
        <f t="shared" si="15"/>
        <v>45897.403281373023</v>
      </c>
      <c r="AC41" s="294">
        <v>0</v>
      </c>
      <c r="AD41" s="294">
        <v>0</v>
      </c>
      <c r="AE41" s="294">
        <v>0</v>
      </c>
      <c r="AF41" s="294">
        <v>0</v>
      </c>
      <c r="AG41" s="294">
        <v>0</v>
      </c>
      <c r="AH41" s="294">
        <v>0</v>
      </c>
      <c r="AI41" s="294">
        <v>0</v>
      </c>
      <c r="AJ41" s="293">
        <f>I41*(VLOOKUP($AP$8,'Exchange rate info'!$A$8:$K$19,8,FALSE))</f>
        <v>9744.8446379510133</v>
      </c>
      <c r="AK41" s="293">
        <f>J41*(VLOOKUP($AP$8,'Exchange rate info'!$A$8:$K$19,8,FALSE))</f>
        <v>5750.1454710144644</v>
      </c>
      <c r="AL41" s="293">
        <f>K41*(VLOOKUP($AP$8,'Exchange rate info'!$A$8:$K$19,8,FALSE))</f>
        <v>4745.5636874228203</v>
      </c>
      <c r="AM41" s="293">
        <f>L41*(VLOOKUP($AP$8,'Exchange rate info'!$A$8:$K$19,8,FALSE))</f>
        <v>1004.5817835916442</v>
      </c>
      <c r="AN41" s="293">
        <f>M41*(VLOOKUP($AP$8,'Exchange rate info'!$A$8:$K$19,8,FALSE))</f>
        <v>1696.3878920698244</v>
      </c>
      <c r="AO41" s="293">
        <f>N41*(VLOOKUP($AP$8,'Exchange rate info'!$A$8:$K$19,8,FALSE))</f>
        <v>1615.5079629081599</v>
      </c>
      <c r="AP41" s="293">
        <f>O41*(VLOOKUP($AP$8,'Exchange rate info'!$A$8:$K$19,8,FALSE))</f>
        <v>682.80331195856593</v>
      </c>
      <c r="AS41" s="215">
        <f>VLOOKUP(($D41&amp;$H41&amp;$AS$8),'Exchange rate info'!$C$8:$I$19,6,FALSE)</f>
        <v>67.219069500000003</v>
      </c>
      <c r="AT41" s="215">
        <f>VLOOKUP(($D41&amp;$H41&amp;$AS$8),'Exchange rate info'!$C$8:$I$19,7,FALSE)</f>
        <v>1.4876730776524658E-2</v>
      </c>
      <c r="BI41" s="193"/>
      <c r="BJ41" s="193"/>
    </row>
    <row r="42" spans="2:62" ht="13">
      <c r="B42" s="290" t="str">
        <f t="shared" si="0"/>
        <v>ChennaiIT2016 H1</v>
      </c>
      <c r="C42" s="273" t="s">
        <v>378</v>
      </c>
      <c r="D42" s="273" t="s">
        <v>18</v>
      </c>
      <c r="E42" s="273" t="s">
        <v>399</v>
      </c>
      <c r="F42" s="273" t="s">
        <v>233</v>
      </c>
      <c r="G42" s="245">
        <v>2016</v>
      </c>
      <c r="H42" s="273" t="s">
        <v>426</v>
      </c>
      <c r="I42" s="306">
        <f t="shared" si="1"/>
        <v>16786.850053775801</v>
      </c>
      <c r="J42" s="300">
        <f t="shared" si="2"/>
        <v>11612.841124395476</v>
      </c>
      <c r="K42" s="264">
        <v>10608.045712249657</v>
      </c>
      <c r="L42" s="264">
        <v>1004.7954121458192</v>
      </c>
      <c r="M42" s="264">
        <v>2382.2532024785028</v>
      </c>
      <c r="N42" s="264">
        <v>1615.5079629081599</v>
      </c>
      <c r="O42" s="264">
        <v>1176.2477639936621</v>
      </c>
      <c r="P42" s="291">
        <f t="shared" si="3"/>
        <v>69.178202504903211</v>
      </c>
      <c r="Q42" s="292">
        <f t="shared" si="4"/>
        <v>63.19259228662515</v>
      </c>
      <c r="R42" s="292">
        <f t="shared" si="5"/>
        <v>5.9856102182780537</v>
      </c>
      <c r="S42" s="292">
        <f t="shared" si="6"/>
        <v>14.191186523064651</v>
      </c>
      <c r="T42" s="292">
        <f t="shared" si="7"/>
        <v>9.6236515947480559</v>
      </c>
      <c r="U42" s="292">
        <f t="shared" si="8"/>
        <v>7.0069593772840859</v>
      </c>
      <c r="V42" s="293">
        <f t="shared" si="9"/>
        <v>1128396.4404508343</v>
      </c>
      <c r="W42" s="293">
        <f t="shared" si="10"/>
        <v>780604.37463319767</v>
      </c>
      <c r="X42" s="293">
        <f t="shared" si="11"/>
        <v>713062.96199088672</v>
      </c>
      <c r="Y42" s="293">
        <f t="shared" si="12"/>
        <v>67541.41264231097</v>
      </c>
      <c r="Z42" s="293">
        <f t="shared" si="13"/>
        <v>160132.84358400005</v>
      </c>
      <c r="AA42" s="293">
        <f t="shared" si="14"/>
        <v>108592.94203652702</v>
      </c>
      <c r="AB42" s="293">
        <f t="shared" si="15"/>
        <v>79066.280197109576</v>
      </c>
      <c r="AC42" s="294">
        <v>0</v>
      </c>
      <c r="AD42" s="294">
        <v>0</v>
      </c>
      <c r="AE42" s="294">
        <v>0</v>
      </c>
      <c r="AF42" s="294">
        <v>0</v>
      </c>
      <c r="AG42" s="294">
        <v>0</v>
      </c>
      <c r="AH42" s="294">
        <v>0</v>
      </c>
      <c r="AI42" s="294">
        <v>0</v>
      </c>
      <c r="AJ42" s="293">
        <f>I42*(VLOOKUP($AP$8,'Exchange rate info'!$A$8:$K$19,8,FALSE))</f>
        <v>16786.850053775801</v>
      </c>
      <c r="AK42" s="293">
        <f>J42*(VLOOKUP($AP$8,'Exchange rate info'!$A$8:$K$19,8,FALSE))</f>
        <v>11612.841124395476</v>
      </c>
      <c r="AL42" s="293">
        <f>K42*(VLOOKUP($AP$8,'Exchange rate info'!$A$8:$K$19,8,FALSE))</f>
        <v>10608.045712249657</v>
      </c>
      <c r="AM42" s="293">
        <f>L42*(VLOOKUP($AP$8,'Exchange rate info'!$A$8:$K$19,8,FALSE))</f>
        <v>1004.7954121458192</v>
      </c>
      <c r="AN42" s="293">
        <f>M42*(VLOOKUP($AP$8,'Exchange rate info'!$A$8:$K$19,8,FALSE))</f>
        <v>2382.2532024785028</v>
      </c>
      <c r="AO42" s="293">
        <f>N42*(VLOOKUP($AP$8,'Exchange rate info'!$A$8:$K$19,8,FALSE))</f>
        <v>1615.5079629081599</v>
      </c>
      <c r="AP42" s="293">
        <f>O42*(VLOOKUP($AP$8,'Exchange rate info'!$A$8:$K$19,8,FALSE))</f>
        <v>1176.2477639936621</v>
      </c>
      <c r="AS42" s="215">
        <f>VLOOKUP(($D42&amp;$H42&amp;$AS$8),'Exchange rate info'!$C$8:$I$19,6,FALSE)</f>
        <v>67.219069500000003</v>
      </c>
      <c r="AT42" s="215">
        <f>VLOOKUP(($D42&amp;$H42&amp;$AS$8),'Exchange rate info'!$C$8:$I$19,7,FALSE)</f>
        <v>1.4876730776524658E-2</v>
      </c>
      <c r="BI42" s="193"/>
      <c r="BJ42" s="193"/>
    </row>
    <row r="43" spans="2:62" ht="13">
      <c r="B43" s="290" t="str">
        <f t="shared" si="0"/>
        <v>ChennaiKP2016 H1</v>
      </c>
      <c r="C43" s="273" t="s">
        <v>378</v>
      </c>
      <c r="D43" s="273" t="s">
        <v>18</v>
      </c>
      <c r="E43" s="273" t="s">
        <v>399</v>
      </c>
      <c r="F43" s="273" t="s">
        <v>405</v>
      </c>
      <c r="G43" s="245">
        <v>2016</v>
      </c>
      <c r="H43" s="273" t="s">
        <v>426</v>
      </c>
      <c r="I43" s="306">
        <f t="shared" si="1"/>
        <v>18320.469719835932</v>
      </c>
      <c r="J43" s="300">
        <f t="shared" si="2"/>
        <v>13038.965132911531</v>
      </c>
      <c r="K43" s="264">
        <v>12034.168414598806</v>
      </c>
      <c r="L43" s="264">
        <v>1004.7967183127258</v>
      </c>
      <c r="M43" s="264">
        <v>2382.2532024785028</v>
      </c>
      <c r="N43" s="264">
        <v>1615.5079629081599</v>
      </c>
      <c r="O43" s="264">
        <v>1283.743421537735</v>
      </c>
      <c r="P43" s="291">
        <f t="shared" si="3"/>
        <v>71.17156564383275</v>
      </c>
      <c r="Q43" s="292">
        <f t="shared" si="4"/>
        <v>65.687008022338944</v>
      </c>
      <c r="R43" s="292">
        <f t="shared" si="5"/>
        <v>5.4845576214938028</v>
      </c>
      <c r="S43" s="292">
        <f t="shared" si="6"/>
        <v>13.0032321163643</v>
      </c>
      <c r="T43" s="292">
        <f t="shared" si="7"/>
        <v>8.818048814321708</v>
      </c>
      <c r="U43" s="292">
        <f t="shared" si="8"/>
        <v>7.0071534254812295</v>
      </c>
      <c r="V43" s="293">
        <f t="shared" si="9"/>
        <v>1231484.927370297</v>
      </c>
      <c r="W43" s="293">
        <f t="shared" si="10"/>
        <v>876467.10347725695</v>
      </c>
      <c r="X43" s="293">
        <f t="shared" si="11"/>
        <v>808925.60303562193</v>
      </c>
      <c r="Y43" s="293">
        <f t="shared" si="12"/>
        <v>67541.500441635042</v>
      </c>
      <c r="Z43" s="293">
        <f t="shared" si="13"/>
        <v>160132.84358400005</v>
      </c>
      <c r="AA43" s="293">
        <f t="shared" si="14"/>
        <v>108592.94203652702</v>
      </c>
      <c r="AB43" s="293">
        <f t="shared" si="15"/>
        <v>86292.038272512815</v>
      </c>
      <c r="AC43" s="294">
        <v>0</v>
      </c>
      <c r="AD43" s="294">
        <v>0</v>
      </c>
      <c r="AE43" s="294">
        <v>0</v>
      </c>
      <c r="AF43" s="294">
        <v>0</v>
      </c>
      <c r="AG43" s="294">
        <v>0</v>
      </c>
      <c r="AH43" s="294">
        <v>0</v>
      </c>
      <c r="AI43" s="294">
        <v>0</v>
      </c>
      <c r="AJ43" s="293">
        <f>I43*(VLOOKUP($AP$8,'Exchange rate info'!$A$8:$K$19,8,FALSE))</f>
        <v>18320.469719835932</v>
      </c>
      <c r="AK43" s="293">
        <f>J43*(VLOOKUP($AP$8,'Exchange rate info'!$A$8:$K$19,8,FALSE))</f>
        <v>13038.965132911531</v>
      </c>
      <c r="AL43" s="293">
        <f>K43*(VLOOKUP($AP$8,'Exchange rate info'!$A$8:$K$19,8,FALSE))</f>
        <v>12034.168414598806</v>
      </c>
      <c r="AM43" s="293">
        <f>L43*(VLOOKUP($AP$8,'Exchange rate info'!$A$8:$K$19,8,FALSE))</f>
        <v>1004.7967183127258</v>
      </c>
      <c r="AN43" s="293">
        <f>M43*(VLOOKUP($AP$8,'Exchange rate info'!$A$8:$K$19,8,FALSE))</f>
        <v>2382.2532024785028</v>
      </c>
      <c r="AO43" s="293">
        <f>N43*(VLOOKUP($AP$8,'Exchange rate info'!$A$8:$K$19,8,FALSE))</f>
        <v>1615.5079629081599</v>
      </c>
      <c r="AP43" s="293">
        <f>O43*(VLOOKUP($AP$8,'Exchange rate info'!$A$8:$K$19,8,FALSE))</f>
        <v>1283.743421537735</v>
      </c>
      <c r="AS43" s="215">
        <f>VLOOKUP(($D43&amp;$H43&amp;$AS$8),'Exchange rate info'!$C$8:$I$19,6,FALSE)</f>
        <v>67.219069500000003</v>
      </c>
      <c r="AT43" s="215">
        <f>VLOOKUP(($D43&amp;$H43&amp;$AS$8),'Exchange rate info'!$C$8:$I$19,7,FALSE)</f>
        <v>1.4876730776524658E-2</v>
      </c>
      <c r="BI43" s="193"/>
      <c r="BJ43" s="193"/>
    </row>
    <row r="44" spans="2:62" ht="13">
      <c r="B44" s="290" t="str">
        <f t="shared" si="0"/>
        <v>GurgaonBP2016 H1</v>
      </c>
      <c r="C44" s="273" t="s">
        <v>378</v>
      </c>
      <c r="D44" s="273" t="s">
        <v>18</v>
      </c>
      <c r="E44" s="273" t="s">
        <v>401</v>
      </c>
      <c r="F44" s="273" t="s">
        <v>404</v>
      </c>
      <c r="G44" s="245">
        <v>2016</v>
      </c>
      <c r="H44" s="273" t="s">
        <v>426</v>
      </c>
      <c r="I44" s="306">
        <f t="shared" si="1"/>
        <v>14955.89794793191</v>
      </c>
      <c r="J44" s="300">
        <f t="shared" si="2"/>
        <v>8822.0496208185377</v>
      </c>
      <c r="K44" s="274">
        <v>7758.5259782429648</v>
      </c>
      <c r="L44" s="274">
        <v>1063.5236425755736</v>
      </c>
      <c r="M44" s="274">
        <v>2978.5230946376978</v>
      </c>
      <c r="N44" s="274">
        <v>2107.1842994454255</v>
      </c>
      <c r="O44" s="274">
        <v>1048.1409330302492</v>
      </c>
      <c r="P44" s="291">
        <f t="shared" si="3"/>
        <v>58.987094265633473</v>
      </c>
      <c r="Q44" s="292">
        <f t="shared" si="4"/>
        <v>51.876029144179924</v>
      </c>
      <c r="R44" s="292">
        <f t="shared" si="5"/>
        <v>7.1110651214535521</v>
      </c>
      <c r="S44" s="292">
        <f t="shared" si="6"/>
        <v>19.915374556628116</v>
      </c>
      <c r="T44" s="292">
        <f t="shared" si="7"/>
        <v>14.089319857500135</v>
      </c>
      <c r="U44" s="292">
        <f t="shared" si="8"/>
        <v>7.0082113202382841</v>
      </c>
      <c r="V44" s="293">
        <f t="shared" si="9"/>
        <v>1005321.5435969424</v>
      </c>
      <c r="W44" s="293">
        <f t="shared" si="10"/>
        <v>593009.96659424994</v>
      </c>
      <c r="X44" s="293">
        <f t="shared" si="11"/>
        <v>521520.89694906934</v>
      </c>
      <c r="Y44" s="293">
        <f t="shared" si="12"/>
        <v>71489.069645180643</v>
      </c>
      <c r="Z44" s="293">
        <f t="shared" si="13"/>
        <v>200213.55090580648</v>
      </c>
      <c r="AA44" s="293">
        <f t="shared" si="14"/>
        <v>141642.96787373087</v>
      </c>
      <c r="AB44" s="293">
        <f t="shared" si="15"/>
        <v>70455.058223155167</v>
      </c>
      <c r="AC44" s="294">
        <v>0</v>
      </c>
      <c r="AD44" s="294">
        <v>0</v>
      </c>
      <c r="AE44" s="294">
        <v>0</v>
      </c>
      <c r="AF44" s="294">
        <v>0</v>
      </c>
      <c r="AG44" s="294">
        <v>0</v>
      </c>
      <c r="AH44" s="294">
        <v>0</v>
      </c>
      <c r="AI44" s="294">
        <v>0</v>
      </c>
      <c r="AJ44" s="293">
        <f>I44*(VLOOKUP($AP$8,'Exchange rate info'!$A$8:$K$19,8,FALSE))</f>
        <v>14955.89794793191</v>
      </c>
      <c r="AK44" s="293">
        <f>J44*(VLOOKUP($AP$8,'Exchange rate info'!$A$8:$K$19,8,FALSE))</f>
        <v>8822.0496208185377</v>
      </c>
      <c r="AL44" s="293">
        <f>K44*(VLOOKUP($AP$8,'Exchange rate info'!$A$8:$K$19,8,FALSE))</f>
        <v>7758.5259782429648</v>
      </c>
      <c r="AM44" s="293">
        <f>L44*(VLOOKUP($AP$8,'Exchange rate info'!$A$8:$K$19,8,FALSE))</f>
        <v>1063.5236425755736</v>
      </c>
      <c r="AN44" s="293">
        <f>M44*(VLOOKUP($AP$8,'Exchange rate info'!$A$8:$K$19,8,FALSE))</f>
        <v>2978.5230946376978</v>
      </c>
      <c r="AO44" s="293">
        <f>N44*(VLOOKUP($AP$8,'Exchange rate info'!$A$8:$K$19,8,FALSE))</f>
        <v>2107.1842994454255</v>
      </c>
      <c r="AP44" s="293">
        <f>O44*(VLOOKUP($AP$8,'Exchange rate info'!$A$8:$K$19,8,FALSE))</f>
        <v>1048.1409330302492</v>
      </c>
      <c r="AS44" s="215">
        <f>VLOOKUP(($D44&amp;$H44&amp;$AS$8),'Exchange rate info'!$C$8:$I$19,6,FALSE)</f>
        <v>67.219069500000003</v>
      </c>
      <c r="AT44" s="215">
        <f>VLOOKUP(($D44&amp;$H44&amp;$AS$8),'Exchange rate info'!$C$8:$I$19,7,FALSE)</f>
        <v>1.4876730776524658E-2</v>
      </c>
      <c r="BI44" s="193"/>
      <c r="BJ44" s="193"/>
    </row>
    <row r="45" spans="2:62" ht="13">
      <c r="B45" s="290" t="str">
        <f t="shared" si="0"/>
        <v>GurgaonCC2016 H1</v>
      </c>
      <c r="C45" s="273" t="s">
        <v>378</v>
      </c>
      <c r="D45" s="273" t="s">
        <v>18</v>
      </c>
      <c r="E45" s="273" t="s">
        <v>401</v>
      </c>
      <c r="F45" s="273" t="s">
        <v>10</v>
      </c>
      <c r="G45" s="245">
        <v>2016</v>
      </c>
      <c r="H45" s="273" t="s">
        <v>426</v>
      </c>
      <c r="I45" s="306">
        <f t="shared" si="1"/>
        <v>11605.660552303911</v>
      </c>
      <c r="J45" s="300">
        <f t="shared" si="2"/>
        <v>6417.4181679005687</v>
      </c>
      <c r="K45" s="274">
        <v>5354.0645492960884</v>
      </c>
      <c r="L45" s="274">
        <v>1063.3536186044805</v>
      </c>
      <c r="M45" s="274">
        <v>2267.6965368796027</v>
      </c>
      <c r="N45" s="274">
        <v>2107.1842994454255</v>
      </c>
      <c r="O45" s="274">
        <v>813.36154807831429</v>
      </c>
      <c r="P45" s="291">
        <f t="shared" si="3"/>
        <v>55.295587347043401</v>
      </c>
      <c r="Q45" s="292">
        <f t="shared" si="4"/>
        <v>46.133216848507779</v>
      </c>
      <c r="R45" s="292">
        <f t="shared" si="5"/>
        <v>9.162370498535628</v>
      </c>
      <c r="S45" s="292">
        <f t="shared" si="6"/>
        <v>19.539573182066128</v>
      </c>
      <c r="T45" s="292">
        <f t="shared" si="7"/>
        <v>18.156521896783509</v>
      </c>
      <c r="U45" s="292">
        <f t="shared" si="8"/>
        <v>7.0083175741069637</v>
      </c>
      <c r="V45" s="293">
        <f t="shared" si="9"/>
        <v>780121.703258725</v>
      </c>
      <c r="W45" s="293">
        <f t="shared" si="10"/>
        <v>431372.87783867103</v>
      </c>
      <c r="X45" s="293">
        <f t="shared" si="11"/>
        <v>359895.23704661994</v>
      </c>
      <c r="Y45" s="293">
        <f t="shared" si="12"/>
        <v>71477.640792051068</v>
      </c>
      <c r="Z45" s="293">
        <f t="shared" si="13"/>
        <v>152432.45111741935</v>
      </c>
      <c r="AA45" s="293">
        <f t="shared" si="14"/>
        <v>141642.96787373087</v>
      </c>
      <c r="AB45" s="293">
        <f t="shared" si="15"/>
        <v>54673.4064289038</v>
      </c>
      <c r="AC45" s="294">
        <v>0</v>
      </c>
      <c r="AD45" s="294">
        <v>0</v>
      </c>
      <c r="AE45" s="294">
        <v>0</v>
      </c>
      <c r="AF45" s="294">
        <v>0</v>
      </c>
      <c r="AG45" s="294">
        <v>0</v>
      </c>
      <c r="AH45" s="294">
        <v>0</v>
      </c>
      <c r="AI45" s="294">
        <v>0</v>
      </c>
      <c r="AJ45" s="293">
        <f>I45*(VLOOKUP($AP$8,'Exchange rate info'!$A$8:$K$19,8,FALSE))</f>
        <v>11605.660552303911</v>
      </c>
      <c r="AK45" s="293">
        <f>J45*(VLOOKUP($AP$8,'Exchange rate info'!$A$8:$K$19,8,FALSE))</f>
        <v>6417.4181679005687</v>
      </c>
      <c r="AL45" s="293">
        <f>K45*(VLOOKUP($AP$8,'Exchange rate info'!$A$8:$K$19,8,FALSE))</f>
        <v>5354.0645492960884</v>
      </c>
      <c r="AM45" s="293">
        <f>L45*(VLOOKUP($AP$8,'Exchange rate info'!$A$8:$K$19,8,FALSE))</f>
        <v>1063.3536186044805</v>
      </c>
      <c r="AN45" s="293">
        <f>M45*(VLOOKUP($AP$8,'Exchange rate info'!$A$8:$K$19,8,FALSE))</f>
        <v>2267.6965368796027</v>
      </c>
      <c r="AO45" s="293">
        <f>N45*(VLOOKUP($AP$8,'Exchange rate info'!$A$8:$K$19,8,FALSE))</f>
        <v>2107.1842994454255</v>
      </c>
      <c r="AP45" s="293">
        <f>O45*(VLOOKUP($AP$8,'Exchange rate info'!$A$8:$K$19,8,FALSE))</f>
        <v>813.36154807831429</v>
      </c>
      <c r="AS45" s="215">
        <f>VLOOKUP(($D45&amp;$H45&amp;$AS$8),'Exchange rate info'!$C$8:$I$19,6,FALSE)</f>
        <v>67.219069500000003</v>
      </c>
      <c r="AT45" s="215">
        <f>VLOOKUP(($D45&amp;$H45&amp;$AS$8),'Exchange rate info'!$C$8:$I$19,7,FALSE)</f>
        <v>1.4876730776524658E-2</v>
      </c>
      <c r="BI45" s="193"/>
      <c r="BJ45" s="193"/>
    </row>
    <row r="46" spans="2:62" ht="13">
      <c r="B46" s="290" t="str">
        <f t="shared" si="0"/>
        <v>GurgaonIT2016 H1</v>
      </c>
      <c r="C46" s="273" t="s">
        <v>378</v>
      </c>
      <c r="D46" s="273" t="s">
        <v>18</v>
      </c>
      <c r="E46" s="273" t="s">
        <v>401</v>
      </c>
      <c r="F46" s="273" t="s">
        <v>233</v>
      </c>
      <c r="G46" s="245">
        <v>2016</v>
      </c>
      <c r="H46" s="273" t="s">
        <v>426</v>
      </c>
      <c r="I46" s="306">
        <f t="shared" si="1"/>
        <v>18686.411642913536</v>
      </c>
      <c r="J46" s="300">
        <f t="shared" si="2"/>
        <v>12045.870651243249</v>
      </c>
      <c r="K46" s="274">
        <v>10982.300726451385</v>
      </c>
      <c r="L46" s="274">
        <v>1063.5699247918644</v>
      </c>
      <c r="M46" s="274">
        <v>3223.6677934127397</v>
      </c>
      <c r="N46" s="274">
        <v>2107.1842994454255</v>
      </c>
      <c r="O46" s="274">
        <v>1309.6888988121204</v>
      </c>
      <c r="P46" s="291">
        <f t="shared" si="3"/>
        <v>64.4632628320131</v>
      </c>
      <c r="Q46" s="292">
        <f t="shared" si="4"/>
        <v>58.771587270561987</v>
      </c>
      <c r="R46" s="292">
        <f t="shared" si="5"/>
        <v>5.6916755614511096</v>
      </c>
      <c r="S46" s="292">
        <f t="shared" si="6"/>
        <v>17.251400937832031</v>
      </c>
      <c r="T46" s="292">
        <f t="shared" si="7"/>
        <v>11.276559350786512</v>
      </c>
      <c r="U46" s="292">
        <f t="shared" si="8"/>
        <v>7.008776879368356</v>
      </c>
      <c r="V46" s="293">
        <f t="shared" si="9"/>
        <v>1256083.2029306141</v>
      </c>
      <c r="W46" s="293">
        <f t="shared" si="10"/>
        <v>809712.2164939302</v>
      </c>
      <c r="X46" s="293">
        <f t="shared" si="11"/>
        <v>738220.03580123617</v>
      </c>
      <c r="Y46" s="293">
        <f t="shared" si="12"/>
        <v>71492.180692694106</v>
      </c>
      <c r="Z46" s="293">
        <f t="shared" si="13"/>
        <v>216691.9494503226</v>
      </c>
      <c r="AA46" s="293">
        <f t="shared" si="14"/>
        <v>141642.96787373087</v>
      </c>
      <c r="AB46" s="293">
        <f t="shared" si="15"/>
        <v>88036.069112630401</v>
      </c>
      <c r="AC46" s="294">
        <v>0</v>
      </c>
      <c r="AD46" s="294">
        <v>0</v>
      </c>
      <c r="AE46" s="294">
        <v>0</v>
      </c>
      <c r="AF46" s="294">
        <v>0</v>
      </c>
      <c r="AG46" s="294">
        <v>0</v>
      </c>
      <c r="AH46" s="294">
        <v>0</v>
      </c>
      <c r="AI46" s="294">
        <v>0</v>
      </c>
      <c r="AJ46" s="293">
        <f>I46*(VLOOKUP($AP$8,'Exchange rate info'!$A$8:$K$19,8,FALSE))</f>
        <v>18686.411642913536</v>
      </c>
      <c r="AK46" s="293">
        <f>J46*(VLOOKUP($AP$8,'Exchange rate info'!$A$8:$K$19,8,FALSE))</f>
        <v>12045.870651243249</v>
      </c>
      <c r="AL46" s="293">
        <f>K46*(VLOOKUP($AP$8,'Exchange rate info'!$A$8:$K$19,8,FALSE))</f>
        <v>10982.300726451385</v>
      </c>
      <c r="AM46" s="293">
        <f>L46*(VLOOKUP($AP$8,'Exchange rate info'!$A$8:$K$19,8,FALSE))</f>
        <v>1063.5699247918644</v>
      </c>
      <c r="AN46" s="293">
        <f>M46*(VLOOKUP($AP$8,'Exchange rate info'!$A$8:$K$19,8,FALSE))</f>
        <v>3223.6677934127397</v>
      </c>
      <c r="AO46" s="293">
        <f>N46*(VLOOKUP($AP$8,'Exchange rate info'!$A$8:$K$19,8,FALSE))</f>
        <v>2107.1842994454255</v>
      </c>
      <c r="AP46" s="293">
        <f>O46*(VLOOKUP($AP$8,'Exchange rate info'!$A$8:$K$19,8,FALSE))</f>
        <v>1309.6888988121204</v>
      </c>
      <c r="AS46" s="215">
        <f>VLOOKUP(($D46&amp;$H46&amp;$AS$8),'Exchange rate info'!$C$8:$I$19,6,FALSE)</f>
        <v>67.219069500000003</v>
      </c>
      <c r="AT46" s="215">
        <f>VLOOKUP(($D46&amp;$H46&amp;$AS$8),'Exchange rate info'!$C$8:$I$19,7,FALSE)</f>
        <v>1.4876730776524658E-2</v>
      </c>
      <c r="BI46" s="193"/>
      <c r="BJ46" s="193"/>
    </row>
    <row r="47" spans="2:62" ht="13">
      <c r="B47" s="290" t="str">
        <f t="shared" si="0"/>
        <v>GurgaonKP2016 H1</v>
      </c>
      <c r="C47" s="273" t="s">
        <v>378</v>
      </c>
      <c r="D47" s="273" t="s">
        <v>18</v>
      </c>
      <c r="E47" s="273" t="s">
        <v>401</v>
      </c>
      <c r="F47" s="273" t="s">
        <v>405</v>
      </c>
      <c r="G47" s="245">
        <v>2016</v>
      </c>
      <c r="H47" s="273" t="s">
        <v>426</v>
      </c>
      <c r="I47" s="306">
        <f t="shared" si="1"/>
        <v>20866.690569607577</v>
      </c>
      <c r="J47" s="300">
        <f t="shared" si="2"/>
        <v>14073.259168633758</v>
      </c>
      <c r="K47" s="274">
        <v>13009.683693461013</v>
      </c>
      <c r="L47" s="274">
        <v>1063.575475172745</v>
      </c>
      <c r="M47" s="274">
        <v>3223.6677934127397</v>
      </c>
      <c r="N47" s="274">
        <v>2107.1842994454255</v>
      </c>
      <c r="O47" s="274">
        <v>1462.5793081156521</v>
      </c>
      <c r="P47" s="291">
        <f t="shared" si="3"/>
        <v>67.44365677771404</v>
      </c>
      <c r="Q47" s="292">
        <f t="shared" si="4"/>
        <v>62.346655546853569</v>
      </c>
      <c r="R47" s="292">
        <f t="shared" si="5"/>
        <v>5.0970012308604753</v>
      </c>
      <c r="S47" s="292">
        <f t="shared" si="6"/>
        <v>15.448869492069937</v>
      </c>
      <c r="T47" s="292">
        <f t="shared" si="7"/>
        <v>10.098315745931213</v>
      </c>
      <c r="U47" s="292">
        <f t="shared" si="8"/>
        <v>7.0091579842847969</v>
      </c>
      <c r="V47" s="293">
        <f t="shared" si="9"/>
        <v>1402639.5236334463</v>
      </c>
      <c r="W47" s="293">
        <f t="shared" si="10"/>
        <v>945991.38614790479</v>
      </c>
      <c r="X47" s="293">
        <f t="shared" si="11"/>
        <v>874498.83236377256</v>
      </c>
      <c r="Y47" s="293">
        <f t="shared" si="12"/>
        <v>71492.553784132266</v>
      </c>
      <c r="Z47" s="293">
        <f t="shared" si="13"/>
        <v>216691.9494503226</v>
      </c>
      <c r="AA47" s="293">
        <f t="shared" si="14"/>
        <v>141642.96787373087</v>
      </c>
      <c r="AB47" s="293">
        <f t="shared" si="15"/>
        <v>98313.22016148793</v>
      </c>
      <c r="AC47" s="294">
        <v>0</v>
      </c>
      <c r="AD47" s="294">
        <v>0</v>
      </c>
      <c r="AE47" s="294">
        <v>0</v>
      </c>
      <c r="AF47" s="294">
        <v>0</v>
      </c>
      <c r="AG47" s="294">
        <v>0</v>
      </c>
      <c r="AH47" s="294">
        <v>0</v>
      </c>
      <c r="AI47" s="294">
        <v>0</v>
      </c>
      <c r="AJ47" s="293">
        <f>I47*(VLOOKUP($AP$8,'Exchange rate info'!$A$8:$K$19,8,FALSE))</f>
        <v>20866.690569607577</v>
      </c>
      <c r="AK47" s="293">
        <f>J47*(VLOOKUP($AP$8,'Exchange rate info'!$A$8:$K$19,8,FALSE))</f>
        <v>14073.259168633758</v>
      </c>
      <c r="AL47" s="293">
        <f>K47*(VLOOKUP($AP$8,'Exchange rate info'!$A$8:$K$19,8,FALSE))</f>
        <v>13009.683693461013</v>
      </c>
      <c r="AM47" s="293">
        <f>L47*(VLOOKUP($AP$8,'Exchange rate info'!$A$8:$K$19,8,FALSE))</f>
        <v>1063.575475172745</v>
      </c>
      <c r="AN47" s="293">
        <f>M47*(VLOOKUP($AP$8,'Exchange rate info'!$A$8:$K$19,8,FALSE))</f>
        <v>3223.6677934127397</v>
      </c>
      <c r="AO47" s="293">
        <f>N47*(VLOOKUP($AP$8,'Exchange rate info'!$A$8:$K$19,8,FALSE))</f>
        <v>2107.1842994454255</v>
      </c>
      <c r="AP47" s="293">
        <f>O47*(VLOOKUP($AP$8,'Exchange rate info'!$A$8:$K$19,8,FALSE))</f>
        <v>1462.5793081156521</v>
      </c>
      <c r="AS47" s="215">
        <f>VLOOKUP(($D47&amp;$H47&amp;$AS$8),'Exchange rate info'!$C$8:$I$19,6,FALSE)</f>
        <v>67.219069500000003</v>
      </c>
      <c r="AT47" s="215">
        <f>VLOOKUP(($D47&amp;$H47&amp;$AS$8),'Exchange rate info'!$C$8:$I$19,7,FALSE)</f>
        <v>1.4876730776524658E-2</v>
      </c>
      <c r="BI47" s="193"/>
      <c r="BJ47" s="193"/>
    </row>
    <row r="48" spans="2:62" ht="13">
      <c r="B48" s="290" t="str">
        <f t="shared" si="0"/>
        <v>HyderabadBP2016 H1</v>
      </c>
      <c r="C48" s="273" t="s">
        <v>378</v>
      </c>
      <c r="D48" s="273" t="s">
        <v>18</v>
      </c>
      <c r="E48" s="273" t="s">
        <v>398</v>
      </c>
      <c r="F48" s="273" t="s">
        <v>404</v>
      </c>
      <c r="G48" s="245">
        <v>2016</v>
      </c>
      <c r="H48" s="273" t="s">
        <v>426</v>
      </c>
      <c r="I48" s="306">
        <f t="shared" si="1"/>
        <v>12960.443797920696</v>
      </c>
      <c r="J48" s="300">
        <f t="shared" si="2"/>
        <v>8042.8107158384246</v>
      </c>
      <c r="K48" s="315">
        <v>7005.4419415907259</v>
      </c>
      <c r="L48" s="315">
        <v>1037.3687742476991</v>
      </c>
      <c r="M48" s="315">
        <v>2394.0617006779794</v>
      </c>
      <c r="N48" s="315">
        <v>1615.5079629081599</v>
      </c>
      <c r="O48" s="315">
        <v>908.06341849613284</v>
      </c>
      <c r="P48" s="291">
        <f t="shared" si="3"/>
        <v>62.056599613732132</v>
      </c>
      <c r="Q48" s="292">
        <f t="shared" si="4"/>
        <v>54.052485013782025</v>
      </c>
      <c r="R48" s="292">
        <f t="shared" si="5"/>
        <v>8.0041145999501104</v>
      </c>
      <c r="S48" s="292">
        <f t="shared" si="6"/>
        <v>18.472065756437058</v>
      </c>
      <c r="T48" s="292">
        <f t="shared" si="7"/>
        <v>12.464912375665278</v>
      </c>
      <c r="U48" s="292">
        <f t="shared" si="8"/>
        <v>7.0064222541655372</v>
      </c>
      <c r="V48" s="293">
        <f t="shared" si="9"/>
        <v>871188.9724032752</v>
      </c>
      <c r="W48" s="293">
        <f t="shared" si="10"/>
        <v>540630.25248328783</v>
      </c>
      <c r="X48" s="293">
        <f t="shared" si="11"/>
        <v>470899.28875000199</v>
      </c>
      <c r="Y48" s="293">
        <f t="shared" si="12"/>
        <v>69730.963733285898</v>
      </c>
      <c r="Z48" s="293">
        <f t="shared" si="13"/>
        <v>160926.59984516131</v>
      </c>
      <c r="AA48" s="293">
        <f t="shared" si="14"/>
        <v>108592.94203652702</v>
      </c>
      <c r="AB48" s="293">
        <f t="shared" si="15"/>
        <v>61039.178038299142</v>
      </c>
      <c r="AC48" s="294">
        <v>0</v>
      </c>
      <c r="AD48" s="294">
        <v>0</v>
      </c>
      <c r="AE48" s="294">
        <v>0</v>
      </c>
      <c r="AF48" s="294">
        <v>0</v>
      </c>
      <c r="AG48" s="294">
        <v>0</v>
      </c>
      <c r="AH48" s="294">
        <v>0</v>
      </c>
      <c r="AI48" s="294">
        <v>0</v>
      </c>
      <c r="AJ48" s="293">
        <f>I48*(VLOOKUP($AP$8,'Exchange rate info'!$A$8:$K$19,8,FALSE))</f>
        <v>12960.443797920696</v>
      </c>
      <c r="AK48" s="293">
        <f>J48*(VLOOKUP($AP$8,'Exchange rate info'!$A$8:$K$19,8,FALSE))</f>
        <v>8042.8107158384246</v>
      </c>
      <c r="AL48" s="293">
        <f>K48*(VLOOKUP($AP$8,'Exchange rate info'!$A$8:$K$19,8,FALSE))</f>
        <v>7005.4419415907259</v>
      </c>
      <c r="AM48" s="293">
        <f>L48*(VLOOKUP($AP$8,'Exchange rate info'!$A$8:$K$19,8,FALSE))</f>
        <v>1037.3687742476991</v>
      </c>
      <c r="AN48" s="293">
        <f>M48*(VLOOKUP($AP$8,'Exchange rate info'!$A$8:$K$19,8,FALSE))</f>
        <v>2394.0617006779794</v>
      </c>
      <c r="AO48" s="293">
        <f>N48*(VLOOKUP($AP$8,'Exchange rate info'!$A$8:$K$19,8,FALSE))</f>
        <v>1615.5079629081599</v>
      </c>
      <c r="AP48" s="293">
        <f>O48*(VLOOKUP($AP$8,'Exchange rate info'!$A$8:$K$19,8,FALSE))</f>
        <v>908.06341849613284</v>
      </c>
      <c r="AS48" s="215">
        <f>VLOOKUP(($D48&amp;$H48&amp;$AS$8),'Exchange rate info'!$C$8:$I$19,6,FALSE)</f>
        <v>67.219069500000003</v>
      </c>
      <c r="AT48" s="215">
        <f>VLOOKUP(($D48&amp;$H48&amp;$AS$8),'Exchange rate info'!$C$8:$I$19,7,FALSE)</f>
        <v>1.4876730776524658E-2</v>
      </c>
      <c r="BI48" s="193"/>
      <c r="BJ48" s="193"/>
    </row>
    <row r="49" spans="2:62" ht="13">
      <c r="B49" s="290" t="str">
        <f t="shared" si="0"/>
        <v>HyderabadCC2016 H1</v>
      </c>
      <c r="C49" s="273" t="s">
        <v>378</v>
      </c>
      <c r="D49" s="273" t="s">
        <v>18</v>
      </c>
      <c r="E49" s="273" t="s">
        <v>398</v>
      </c>
      <c r="F49" s="273" t="s">
        <v>10</v>
      </c>
      <c r="G49" s="245">
        <v>2016</v>
      </c>
      <c r="H49" s="273" t="s">
        <v>426</v>
      </c>
      <c r="I49" s="306">
        <f t="shared" si="1"/>
        <v>10024.181663659709</v>
      </c>
      <c r="J49" s="300">
        <f t="shared" si="2"/>
        <v>5825.9593223796364</v>
      </c>
      <c r="K49" s="315">
        <v>4788.7744093347364</v>
      </c>
      <c r="L49" s="315">
        <v>1037.1849130449004</v>
      </c>
      <c r="M49" s="315">
        <v>1880.346331415431</v>
      </c>
      <c r="N49" s="315">
        <v>1615.5079629081599</v>
      </c>
      <c r="O49" s="315">
        <v>702.36804695648277</v>
      </c>
      <c r="P49" s="291">
        <f t="shared" si="3"/>
        <v>58.11905168778285</v>
      </c>
      <c r="Q49" s="292">
        <f t="shared" si="4"/>
        <v>47.772222910677101</v>
      </c>
      <c r="R49" s="292">
        <f t="shared" si="5"/>
        <v>10.346828777105747</v>
      </c>
      <c r="S49" s="292">
        <f t="shared" si="6"/>
        <v>18.758103100148119</v>
      </c>
      <c r="T49" s="292">
        <f t="shared" si="7"/>
        <v>16.116108198286156</v>
      </c>
      <c r="U49" s="292">
        <f t="shared" si="8"/>
        <v>7.0067370137828942</v>
      </c>
      <c r="V49" s="293">
        <f t="shared" si="9"/>
        <v>673816.16393016756</v>
      </c>
      <c r="W49" s="293">
        <f t="shared" si="10"/>
        <v>391615.56459520973</v>
      </c>
      <c r="X49" s="293">
        <f t="shared" si="11"/>
        <v>321896.95984089311</v>
      </c>
      <c r="Y49" s="293">
        <f t="shared" si="12"/>
        <v>69718.604754316621</v>
      </c>
      <c r="Z49" s="293">
        <f t="shared" si="13"/>
        <v>126395.13073548389</v>
      </c>
      <c r="AA49" s="293">
        <f t="shared" si="14"/>
        <v>108592.94203652702</v>
      </c>
      <c r="AB49" s="293">
        <f t="shared" si="15"/>
        <v>47212.526562947081</v>
      </c>
      <c r="AC49" s="294">
        <v>0</v>
      </c>
      <c r="AD49" s="294">
        <v>0</v>
      </c>
      <c r="AE49" s="294">
        <v>0</v>
      </c>
      <c r="AF49" s="294">
        <v>0</v>
      </c>
      <c r="AG49" s="294">
        <v>0</v>
      </c>
      <c r="AH49" s="294">
        <v>0</v>
      </c>
      <c r="AI49" s="294">
        <v>0</v>
      </c>
      <c r="AJ49" s="293">
        <f>I49*(VLOOKUP($AP$8,'Exchange rate info'!$A$8:$K$19,8,FALSE))</f>
        <v>10024.181663659709</v>
      </c>
      <c r="AK49" s="293">
        <f>J49*(VLOOKUP($AP$8,'Exchange rate info'!$A$8:$K$19,8,FALSE))</f>
        <v>5825.9593223796364</v>
      </c>
      <c r="AL49" s="293">
        <f>K49*(VLOOKUP($AP$8,'Exchange rate info'!$A$8:$K$19,8,FALSE))</f>
        <v>4788.7744093347364</v>
      </c>
      <c r="AM49" s="293">
        <f>L49*(VLOOKUP($AP$8,'Exchange rate info'!$A$8:$K$19,8,FALSE))</f>
        <v>1037.1849130449004</v>
      </c>
      <c r="AN49" s="293">
        <f>M49*(VLOOKUP($AP$8,'Exchange rate info'!$A$8:$K$19,8,FALSE))</f>
        <v>1880.346331415431</v>
      </c>
      <c r="AO49" s="293">
        <f>N49*(VLOOKUP($AP$8,'Exchange rate info'!$A$8:$K$19,8,FALSE))</f>
        <v>1615.5079629081599</v>
      </c>
      <c r="AP49" s="293">
        <f>O49*(VLOOKUP($AP$8,'Exchange rate info'!$A$8:$K$19,8,FALSE))</f>
        <v>702.36804695648277</v>
      </c>
      <c r="AS49" s="215">
        <f>VLOOKUP(($D49&amp;$H49&amp;$AS$8),'Exchange rate info'!$C$8:$I$19,6,FALSE)</f>
        <v>67.219069500000003</v>
      </c>
      <c r="AT49" s="215">
        <f>VLOOKUP(($D49&amp;$H49&amp;$AS$8),'Exchange rate info'!$C$8:$I$19,7,FALSE)</f>
        <v>1.4876730776524658E-2</v>
      </c>
      <c r="BI49" s="193"/>
      <c r="BJ49" s="193"/>
    </row>
    <row r="50" spans="2:62" ht="13">
      <c r="B50" s="290" t="str">
        <f t="shared" si="0"/>
        <v>HyderabadIT2016 H1</v>
      </c>
      <c r="C50" s="273" t="s">
        <v>378</v>
      </c>
      <c r="D50" s="273" t="s">
        <v>18</v>
      </c>
      <c r="E50" s="273" t="s">
        <v>398</v>
      </c>
      <c r="F50" s="273" t="s">
        <v>233</v>
      </c>
      <c r="G50" s="245">
        <v>2016</v>
      </c>
      <c r="H50" s="273" t="s">
        <v>426</v>
      </c>
      <c r="I50" s="306">
        <f t="shared" si="1"/>
        <v>17133.470314968887</v>
      </c>
      <c r="J50" s="300">
        <f t="shared" si="2"/>
        <v>11745.50950122916</v>
      </c>
      <c r="K50" s="315">
        <v>10708.100432812458</v>
      </c>
      <c r="L50" s="315">
        <v>1037.4090684167013</v>
      </c>
      <c r="M50" s="315">
        <v>2571.9263647061425</v>
      </c>
      <c r="N50" s="315">
        <v>1615.5079629081599</v>
      </c>
      <c r="O50" s="315">
        <v>1200.5264861254268</v>
      </c>
      <c r="P50" s="291">
        <f t="shared" si="3"/>
        <v>68.55300931631777</v>
      </c>
      <c r="Q50" s="292">
        <f t="shared" si="4"/>
        <v>62.498140983482962</v>
      </c>
      <c r="R50" s="292">
        <f t="shared" si="5"/>
        <v>6.0548683328347961</v>
      </c>
      <c r="S50" s="292">
        <f t="shared" si="6"/>
        <v>15.011123359283172</v>
      </c>
      <c r="T50" s="292">
        <f t="shared" si="7"/>
        <v>9.4289594180856025</v>
      </c>
      <c r="U50" s="292">
        <f t="shared" si="8"/>
        <v>7.0069079063134723</v>
      </c>
      <c r="V50" s="293">
        <f t="shared" si="9"/>
        <v>1151695.9318780806</v>
      </c>
      <c r="W50" s="293">
        <f t="shared" si="10"/>
        <v>789522.21947603323</v>
      </c>
      <c r="X50" s="293">
        <f t="shared" si="11"/>
        <v>719788.54720620078</v>
      </c>
      <c r="Y50" s="293">
        <f t="shared" si="12"/>
        <v>69733.672269832503</v>
      </c>
      <c r="Z50" s="293">
        <f t="shared" si="13"/>
        <v>172882.49705806456</v>
      </c>
      <c r="AA50" s="293">
        <f t="shared" si="14"/>
        <v>108592.94203652702</v>
      </c>
      <c r="AB50" s="293">
        <f t="shared" si="15"/>
        <v>80698.273307455849</v>
      </c>
      <c r="AC50" s="294">
        <v>0</v>
      </c>
      <c r="AD50" s="294">
        <v>0</v>
      </c>
      <c r="AE50" s="294">
        <v>0</v>
      </c>
      <c r="AF50" s="294">
        <v>0</v>
      </c>
      <c r="AG50" s="294">
        <v>0</v>
      </c>
      <c r="AH50" s="294">
        <v>0</v>
      </c>
      <c r="AI50" s="294">
        <v>0</v>
      </c>
      <c r="AJ50" s="293">
        <f>I50*(VLOOKUP($AP$8,'Exchange rate info'!$A$8:$K$19,8,FALSE))</f>
        <v>17133.470314968887</v>
      </c>
      <c r="AK50" s="293">
        <f>J50*(VLOOKUP($AP$8,'Exchange rate info'!$A$8:$K$19,8,FALSE))</f>
        <v>11745.50950122916</v>
      </c>
      <c r="AL50" s="293">
        <f>K50*(VLOOKUP($AP$8,'Exchange rate info'!$A$8:$K$19,8,FALSE))</f>
        <v>10708.100432812458</v>
      </c>
      <c r="AM50" s="293">
        <f>L50*(VLOOKUP($AP$8,'Exchange rate info'!$A$8:$K$19,8,FALSE))</f>
        <v>1037.4090684167013</v>
      </c>
      <c r="AN50" s="293">
        <f>M50*(VLOOKUP($AP$8,'Exchange rate info'!$A$8:$K$19,8,FALSE))</f>
        <v>2571.9263647061425</v>
      </c>
      <c r="AO50" s="293">
        <f>N50*(VLOOKUP($AP$8,'Exchange rate info'!$A$8:$K$19,8,FALSE))</f>
        <v>1615.5079629081599</v>
      </c>
      <c r="AP50" s="293">
        <f>O50*(VLOOKUP($AP$8,'Exchange rate info'!$A$8:$K$19,8,FALSE))</f>
        <v>1200.5264861254268</v>
      </c>
      <c r="AS50" s="215">
        <f>VLOOKUP(($D50&amp;$H50&amp;$AS$8),'Exchange rate info'!$C$8:$I$19,6,FALSE)</f>
        <v>67.219069500000003</v>
      </c>
      <c r="AT50" s="215">
        <f>VLOOKUP(($D50&amp;$H50&amp;$AS$8),'Exchange rate info'!$C$8:$I$19,7,FALSE)</f>
        <v>1.4876730776524658E-2</v>
      </c>
      <c r="BI50" s="193"/>
      <c r="BJ50" s="193"/>
    </row>
    <row r="51" spans="2:62" ht="13">
      <c r="B51" s="290" t="str">
        <f t="shared" si="0"/>
        <v>HyderabadKP2016 H1</v>
      </c>
      <c r="C51" s="273" t="s">
        <v>378</v>
      </c>
      <c r="D51" s="273" t="s">
        <v>18</v>
      </c>
      <c r="E51" s="273" t="s">
        <v>398</v>
      </c>
      <c r="F51" s="273" t="s">
        <v>405</v>
      </c>
      <c r="G51" s="245">
        <v>2016</v>
      </c>
      <c r="H51" s="273" t="s">
        <v>426</v>
      </c>
      <c r="I51" s="306">
        <f t="shared" si="1"/>
        <v>18559.494026577602</v>
      </c>
      <c r="J51" s="300">
        <f t="shared" si="2"/>
        <v>13071.581297716024</v>
      </c>
      <c r="K51" s="315">
        <v>12034.168414598806</v>
      </c>
      <c r="L51" s="315">
        <v>1037.4128831172181</v>
      </c>
      <c r="M51" s="315">
        <v>2571.9263647061425</v>
      </c>
      <c r="N51" s="315">
        <v>1615.5079629081599</v>
      </c>
      <c r="O51" s="315">
        <v>1300.4784012472787</v>
      </c>
      <c r="P51" s="291">
        <f t="shared" si="3"/>
        <v>70.430698590151394</v>
      </c>
      <c r="Q51" s="292">
        <f t="shared" si="4"/>
        <v>64.84103713908155</v>
      </c>
      <c r="R51" s="292">
        <f t="shared" si="5"/>
        <v>5.5896614510698415</v>
      </c>
      <c r="S51" s="292">
        <f t="shared" si="6"/>
        <v>13.857739661561288</v>
      </c>
      <c r="T51" s="292">
        <f t="shared" si="7"/>
        <v>8.7044827870561399</v>
      </c>
      <c r="U51" s="292">
        <f t="shared" si="8"/>
        <v>7.0070789612311906</v>
      </c>
      <c r="V51" s="293">
        <f t="shared" si="9"/>
        <v>1247551.9188573547</v>
      </c>
      <c r="W51" s="293">
        <f t="shared" si="10"/>
        <v>878659.53172607359</v>
      </c>
      <c r="X51" s="293">
        <f t="shared" si="11"/>
        <v>808925.60303562193</v>
      </c>
      <c r="Y51" s="293">
        <f t="shared" si="12"/>
        <v>69733.928690451663</v>
      </c>
      <c r="Z51" s="293">
        <f t="shared" si="13"/>
        <v>172882.49705806456</v>
      </c>
      <c r="AA51" s="293">
        <f t="shared" si="14"/>
        <v>108592.94203652702</v>
      </c>
      <c r="AB51" s="293">
        <f t="shared" si="15"/>
        <v>87416.948036689719</v>
      </c>
      <c r="AC51" s="294">
        <v>0</v>
      </c>
      <c r="AD51" s="294">
        <v>0</v>
      </c>
      <c r="AE51" s="294">
        <v>0</v>
      </c>
      <c r="AF51" s="294">
        <v>0</v>
      </c>
      <c r="AG51" s="294">
        <v>0</v>
      </c>
      <c r="AH51" s="294">
        <v>0</v>
      </c>
      <c r="AI51" s="294">
        <v>0</v>
      </c>
      <c r="AJ51" s="293">
        <f>I51*(VLOOKUP($AP$8,'Exchange rate info'!$A$8:$K$19,8,FALSE))</f>
        <v>18559.494026577602</v>
      </c>
      <c r="AK51" s="293">
        <f>J51*(VLOOKUP($AP$8,'Exchange rate info'!$A$8:$K$19,8,FALSE))</f>
        <v>13071.581297716024</v>
      </c>
      <c r="AL51" s="293">
        <f>K51*(VLOOKUP($AP$8,'Exchange rate info'!$A$8:$K$19,8,FALSE))</f>
        <v>12034.168414598806</v>
      </c>
      <c r="AM51" s="293">
        <f>L51*(VLOOKUP($AP$8,'Exchange rate info'!$A$8:$K$19,8,FALSE))</f>
        <v>1037.4128831172181</v>
      </c>
      <c r="AN51" s="293">
        <f>M51*(VLOOKUP($AP$8,'Exchange rate info'!$A$8:$K$19,8,FALSE))</f>
        <v>2571.9263647061425</v>
      </c>
      <c r="AO51" s="293">
        <f>N51*(VLOOKUP($AP$8,'Exchange rate info'!$A$8:$K$19,8,FALSE))</f>
        <v>1615.5079629081599</v>
      </c>
      <c r="AP51" s="293">
        <f>O51*(VLOOKUP($AP$8,'Exchange rate info'!$A$8:$K$19,8,FALSE))</f>
        <v>1300.4784012472787</v>
      </c>
      <c r="AS51" s="215">
        <f>VLOOKUP(($D51&amp;$H51&amp;$AS$8),'Exchange rate info'!$C$8:$I$19,6,FALSE)</f>
        <v>67.219069500000003</v>
      </c>
      <c r="AT51" s="215">
        <f>VLOOKUP(($D51&amp;$H51&amp;$AS$8),'Exchange rate info'!$C$8:$I$19,7,FALSE)</f>
        <v>1.4876730776524658E-2</v>
      </c>
      <c r="BI51" s="193"/>
      <c r="BJ51" s="193"/>
    </row>
    <row r="52" spans="2:62" ht="13">
      <c r="B52" s="290" t="str">
        <f t="shared" si="0"/>
        <v>PuneBP2016 H1</v>
      </c>
      <c r="C52" s="273" t="s">
        <v>378</v>
      </c>
      <c r="D52" s="273" t="s">
        <v>18</v>
      </c>
      <c r="E52" s="273" t="s">
        <v>397</v>
      </c>
      <c r="F52" s="273" t="s">
        <v>404</v>
      </c>
      <c r="G52" s="245">
        <v>2016</v>
      </c>
      <c r="H52" s="273" t="s">
        <v>426</v>
      </c>
      <c r="I52" s="306">
        <f t="shared" si="1"/>
        <v>12977.60173226376</v>
      </c>
      <c r="J52" s="300">
        <f t="shared" si="2"/>
        <v>7939.4836027355514</v>
      </c>
      <c r="K52" s="274">
        <v>6930.625587859724</v>
      </c>
      <c r="L52" s="274">
        <v>1008.8580148758276</v>
      </c>
      <c r="M52" s="274">
        <v>2460.678027702224</v>
      </c>
      <c r="N52" s="274">
        <v>1668.1875703942953</v>
      </c>
      <c r="O52" s="274">
        <v>909.25253143168948</v>
      </c>
      <c r="P52" s="291">
        <f t="shared" si="3"/>
        <v>61.178357654458708</v>
      </c>
      <c r="Q52" s="292">
        <f t="shared" si="4"/>
        <v>53.404517497477357</v>
      </c>
      <c r="R52" s="292">
        <f t="shared" si="5"/>
        <v>7.7738401569813513</v>
      </c>
      <c r="S52" s="292">
        <f t="shared" si="6"/>
        <v>18.960961188882109</v>
      </c>
      <c r="T52" s="292">
        <f t="shared" si="7"/>
        <v>12.854359417171786</v>
      </c>
      <c r="U52" s="292">
        <f t="shared" si="8"/>
        <v>7.0063217394874018</v>
      </c>
      <c r="V52" s="293">
        <f t="shared" si="9"/>
        <v>872342.31278435804</v>
      </c>
      <c r="W52" s="293">
        <f t="shared" si="10"/>
        <v>533684.70008639141</v>
      </c>
      <c r="X52" s="293">
        <f t="shared" si="11"/>
        <v>465870.20306882117</v>
      </c>
      <c r="Y52" s="293">
        <f t="shared" si="12"/>
        <v>67814.497017570291</v>
      </c>
      <c r="Z52" s="293">
        <f t="shared" si="13"/>
        <v>165404.48736123872</v>
      </c>
      <c r="AA52" s="293">
        <f t="shared" si="14"/>
        <v>112134.01623337029</v>
      </c>
      <c r="AB52" s="293">
        <f t="shared" si="15"/>
        <v>61119.109103357674</v>
      </c>
      <c r="AC52" s="294">
        <v>0</v>
      </c>
      <c r="AD52" s="294">
        <v>0</v>
      </c>
      <c r="AE52" s="294">
        <v>0</v>
      </c>
      <c r="AF52" s="294">
        <v>0</v>
      </c>
      <c r="AG52" s="294">
        <v>0</v>
      </c>
      <c r="AH52" s="294">
        <v>0</v>
      </c>
      <c r="AI52" s="294">
        <v>0</v>
      </c>
      <c r="AJ52" s="293">
        <f>I52*(VLOOKUP($AP$8,'Exchange rate info'!$A$8:$K$19,8,FALSE))</f>
        <v>12977.60173226376</v>
      </c>
      <c r="AK52" s="293">
        <f>J52*(VLOOKUP($AP$8,'Exchange rate info'!$A$8:$K$19,8,FALSE))</f>
        <v>7939.4836027355514</v>
      </c>
      <c r="AL52" s="293">
        <f>K52*(VLOOKUP($AP$8,'Exchange rate info'!$A$8:$K$19,8,FALSE))</f>
        <v>6930.625587859724</v>
      </c>
      <c r="AM52" s="293">
        <f>L52*(VLOOKUP($AP$8,'Exchange rate info'!$A$8:$K$19,8,FALSE))</f>
        <v>1008.8580148758276</v>
      </c>
      <c r="AN52" s="293">
        <f>M52*(VLOOKUP($AP$8,'Exchange rate info'!$A$8:$K$19,8,FALSE))</f>
        <v>2460.678027702224</v>
      </c>
      <c r="AO52" s="293">
        <f>N52*(VLOOKUP($AP$8,'Exchange rate info'!$A$8:$K$19,8,FALSE))</f>
        <v>1668.1875703942953</v>
      </c>
      <c r="AP52" s="293">
        <f>O52*(VLOOKUP($AP$8,'Exchange rate info'!$A$8:$K$19,8,FALSE))</f>
        <v>909.25253143168948</v>
      </c>
      <c r="AS52" s="215">
        <f>VLOOKUP(($D52&amp;$H52&amp;$AS$8),'Exchange rate info'!$C$8:$I$19,6,FALSE)</f>
        <v>67.219069500000003</v>
      </c>
      <c r="AT52" s="215">
        <f>VLOOKUP(($D52&amp;$H52&amp;$AS$8),'Exchange rate info'!$C$8:$I$19,7,FALSE)</f>
        <v>1.4876730776524658E-2</v>
      </c>
      <c r="BI52" s="193"/>
      <c r="BJ52" s="193"/>
    </row>
    <row r="53" spans="2:62" ht="13">
      <c r="B53" s="290" t="str">
        <f t="shared" si="0"/>
        <v>PuneCC2016 H1</v>
      </c>
      <c r="C53" s="273" t="s">
        <v>378</v>
      </c>
      <c r="D53" s="273" t="s">
        <v>18</v>
      </c>
      <c r="E53" s="273" t="s">
        <v>397</v>
      </c>
      <c r="F53" s="273" t="s">
        <v>10</v>
      </c>
      <c r="G53" s="245">
        <v>2016</v>
      </c>
      <c r="H53" s="273" t="s">
        <v>426</v>
      </c>
      <c r="I53" s="306">
        <f t="shared" si="1"/>
        <v>10017.170854050448</v>
      </c>
      <c r="J53" s="300">
        <f t="shared" si="2"/>
        <v>5728.1980128490468</v>
      </c>
      <c r="K53" s="274">
        <v>4719.5139293513648</v>
      </c>
      <c r="L53" s="274">
        <v>1008.6840834976821</v>
      </c>
      <c r="M53" s="274">
        <v>1918.9221559176171</v>
      </c>
      <c r="N53" s="274">
        <v>1668.1875703942953</v>
      </c>
      <c r="O53" s="274">
        <v>701.86311488948945</v>
      </c>
      <c r="P53" s="291">
        <f t="shared" si="3"/>
        <v>57.183790676115379</v>
      </c>
      <c r="Q53" s="292">
        <f t="shared" si="4"/>
        <v>47.114240119434797</v>
      </c>
      <c r="R53" s="292">
        <f t="shared" si="5"/>
        <v>10.069550556680584</v>
      </c>
      <c r="S53" s="292">
        <f t="shared" si="6"/>
        <v>19.156328507082417</v>
      </c>
      <c r="T53" s="292">
        <f t="shared" si="7"/>
        <v>16.653280598880499</v>
      </c>
      <c r="U53" s="292">
        <f t="shared" si="8"/>
        <v>7.0066002179217186</v>
      </c>
      <c r="V53" s="293">
        <f t="shared" si="9"/>
        <v>673344.90383179148</v>
      </c>
      <c r="W53" s="293">
        <f t="shared" si="10"/>
        <v>385044.140335462</v>
      </c>
      <c r="X53" s="293">
        <f t="shared" si="11"/>
        <v>317241.3348232875</v>
      </c>
      <c r="Y53" s="293">
        <f t="shared" si="12"/>
        <v>67802.805512174498</v>
      </c>
      <c r="Z53" s="293">
        <f t="shared" si="13"/>
        <v>128988.16176371614</v>
      </c>
      <c r="AA53" s="293">
        <f t="shared" si="14"/>
        <v>112134.01623337029</v>
      </c>
      <c r="AB53" s="293">
        <f t="shared" si="15"/>
        <v>47178.585499243076</v>
      </c>
      <c r="AC53" s="294">
        <v>0</v>
      </c>
      <c r="AD53" s="294">
        <v>0</v>
      </c>
      <c r="AE53" s="294">
        <v>0</v>
      </c>
      <c r="AF53" s="294">
        <v>0</v>
      </c>
      <c r="AG53" s="294">
        <v>0</v>
      </c>
      <c r="AH53" s="294">
        <v>0</v>
      </c>
      <c r="AI53" s="294">
        <v>0</v>
      </c>
      <c r="AJ53" s="293">
        <f>I53*(VLOOKUP($AP$8,'Exchange rate info'!$A$8:$K$19,8,FALSE))</f>
        <v>10017.170854050448</v>
      </c>
      <c r="AK53" s="293">
        <f>J53*(VLOOKUP($AP$8,'Exchange rate info'!$A$8:$K$19,8,FALSE))</f>
        <v>5728.1980128490468</v>
      </c>
      <c r="AL53" s="293">
        <f>K53*(VLOOKUP($AP$8,'Exchange rate info'!$A$8:$K$19,8,FALSE))</f>
        <v>4719.5139293513648</v>
      </c>
      <c r="AM53" s="293">
        <f>L53*(VLOOKUP($AP$8,'Exchange rate info'!$A$8:$K$19,8,FALSE))</f>
        <v>1008.6840834976821</v>
      </c>
      <c r="AN53" s="293">
        <f>M53*(VLOOKUP($AP$8,'Exchange rate info'!$A$8:$K$19,8,FALSE))</f>
        <v>1918.9221559176171</v>
      </c>
      <c r="AO53" s="293">
        <f>N53*(VLOOKUP($AP$8,'Exchange rate info'!$A$8:$K$19,8,FALSE))</f>
        <v>1668.1875703942953</v>
      </c>
      <c r="AP53" s="293">
        <f>O53*(VLOOKUP($AP$8,'Exchange rate info'!$A$8:$K$19,8,FALSE))</f>
        <v>701.86311488948945</v>
      </c>
      <c r="AS53" s="215">
        <f>VLOOKUP(($D53&amp;$H53&amp;$AS$8),'Exchange rate info'!$C$8:$I$19,6,FALSE)</f>
        <v>67.219069500000003</v>
      </c>
      <c r="AT53" s="215">
        <f>VLOOKUP(($D53&amp;$H53&amp;$AS$8),'Exchange rate info'!$C$8:$I$19,7,FALSE)</f>
        <v>1.4876730776524658E-2</v>
      </c>
      <c r="BI53" s="193"/>
      <c r="BJ53" s="193"/>
    </row>
    <row r="54" spans="2:62" ht="13">
      <c r="B54" s="290" t="str">
        <f t="shared" si="0"/>
        <v>PuneIT2016 H1</v>
      </c>
      <c r="C54" s="273" t="s">
        <v>378</v>
      </c>
      <c r="D54" s="273" t="s">
        <v>18</v>
      </c>
      <c r="E54" s="273" t="s">
        <v>397</v>
      </c>
      <c r="F54" s="273" t="s">
        <v>233</v>
      </c>
      <c r="G54" s="245">
        <v>2016</v>
      </c>
      <c r="H54" s="273" t="s">
        <v>426</v>
      </c>
      <c r="I54" s="306">
        <f t="shared" si="1"/>
        <v>16862.321780625138</v>
      </c>
      <c r="J54" s="300">
        <f t="shared" si="2"/>
        <v>11364.566023223799</v>
      </c>
      <c r="K54" s="274">
        <v>10355.664130553754</v>
      </c>
      <c r="L54" s="274">
        <v>1008.9018926700454</v>
      </c>
      <c r="M54" s="274">
        <v>2648.0659770920442</v>
      </c>
      <c r="N54" s="274">
        <v>1668.1875703942953</v>
      </c>
      <c r="O54" s="274">
        <v>1181.5022099150008</v>
      </c>
      <c r="P54" s="291">
        <f t="shared" si="3"/>
        <v>67.396211334798039</v>
      </c>
      <c r="Q54" s="292">
        <f t="shared" si="4"/>
        <v>61.413038283093648</v>
      </c>
      <c r="R54" s="292">
        <f t="shared" si="5"/>
        <v>5.9831730517044033</v>
      </c>
      <c r="S54" s="292">
        <f t="shared" si="6"/>
        <v>15.704041303106198</v>
      </c>
      <c r="T54" s="292">
        <f t="shared" si="7"/>
        <v>9.8929885937240751</v>
      </c>
      <c r="U54" s="292">
        <f t="shared" si="8"/>
        <v>7.0067587683716877</v>
      </c>
      <c r="V54" s="293">
        <f t="shared" si="9"/>
        <v>1133469.579703205</v>
      </c>
      <c r="W54" s="293">
        <f t="shared" si="10"/>
        <v>763915.55335241917</v>
      </c>
      <c r="X54" s="293">
        <f t="shared" si="11"/>
        <v>696098.10691034992</v>
      </c>
      <c r="Y54" s="293">
        <f t="shared" si="12"/>
        <v>67817.446442069326</v>
      </c>
      <c r="Z54" s="293">
        <f t="shared" si="13"/>
        <v>178000.53095473553</v>
      </c>
      <c r="AA54" s="293">
        <f t="shared" si="14"/>
        <v>112134.01623337029</v>
      </c>
      <c r="AB54" s="293">
        <f t="shared" si="15"/>
        <v>79419.479162680029</v>
      </c>
      <c r="AC54" s="294">
        <v>0</v>
      </c>
      <c r="AD54" s="294">
        <v>0</v>
      </c>
      <c r="AE54" s="294">
        <v>0</v>
      </c>
      <c r="AF54" s="294">
        <v>0</v>
      </c>
      <c r="AG54" s="294">
        <v>0</v>
      </c>
      <c r="AH54" s="294">
        <v>0</v>
      </c>
      <c r="AI54" s="294">
        <v>0</v>
      </c>
      <c r="AJ54" s="293">
        <f>I54*(VLOOKUP($AP$8,'Exchange rate info'!$A$8:$K$19,8,FALSE))</f>
        <v>16862.321780625138</v>
      </c>
      <c r="AK54" s="293">
        <f>J54*(VLOOKUP($AP$8,'Exchange rate info'!$A$8:$K$19,8,FALSE))</f>
        <v>11364.566023223799</v>
      </c>
      <c r="AL54" s="293">
        <f>K54*(VLOOKUP($AP$8,'Exchange rate info'!$A$8:$K$19,8,FALSE))</f>
        <v>10355.664130553754</v>
      </c>
      <c r="AM54" s="293">
        <f>L54*(VLOOKUP($AP$8,'Exchange rate info'!$A$8:$K$19,8,FALSE))</f>
        <v>1008.9018926700454</v>
      </c>
      <c r="AN54" s="293">
        <f>M54*(VLOOKUP($AP$8,'Exchange rate info'!$A$8:$K$19,8,FALSE))</f>
        <v>2648.0659770920442</v>
      </c>
      <c r="AO54" s="293">
        <f>N54*(VLOOKUP($AP$8,'Exchange rate info'!$A$8:$K$19,8,FALSE))</f>
        <v>1668.1875703942953</v>
      </c>
      <c r="AP54" s="293">
        <f>O54*(VLOOKUP($AP$8,'Exchange rate info'!$A$8:$K$19,8,FALSE))</f>
        <v>1181.5022099150008</v>
      </c>
      <c r="AS54" s="215">
        <f>VLOOKUP(($D54&amp;$H54&amp;$AS$8),'Exchange rate info'!$C$8:$I$19,6,FALSE)</f>
        <v>67.219069500000003</v>
      </c>
      <c r="AT54" s="215">
        <f>VLOOKUP(($D54&amp;$H54&amp;$AS$8),'Exchange rate info'!$C$8:$I$19,7,FALSE)</f>
        <v>1.4876730776524658E-2</v>
      </c>
      <c r="BI54" s="193"/>
      <c r="BJ54" s="193"/>
    </row>
    <row r="55" spans="2:62" ht="13">
      <c r="B55" s="290" t="str">
        <f t="shared" si="0"/>
        <v>PuneKP2016 H1</v>
      </c>
      <c r="C55" s="273" t="s">
        <v>378</v>
      </c>
      <c r="D55" s="273" t="s">
        <v>18</v>
      </c>
      <c r="E55" s="273" t="s">
        <v>397</v>
      </c>
      <c r="F55" s="273" t="s">
        <v>405</v>
      </c>
      <c r="G55" s="245">
        <v>2016</v>
      </c>
      <c r="H55" s="273" t="s">
        <v>426</v>
      </c>
      <c r="I55" s="306">
        <f t="shared" si="1"/>
        <v>18805.894189984741</v>
      </c>
      <c r="J55" s="300">
        <f t="shared" si="2"/>
        <v>13171.901396128909</v>
      </c>
      <c r="K55" s="274">
        <v>12163.005754245369</v>
      </c>
      <c r="L55" s="274">
        <v>1008.8956418835407</v>
      </c>
      <c r="M55" s="274">
        <v>2648.0659770920442</v>
      </c>
      <c r="N55" s="274">
        <v>1668.1875703942953</v>
      </c>
      <c r="O55" s="274">
        <v>1317.7392463694935</v>
      </c>
      <c r="P55" s="291">
        <f t="shared" si="3"/>
        <v>70.041345883694973</v>
      </c>
      <c r="Q55" s="292">
        <f t="shared" si="4"/>
        <v>64.676561674599299</v>
      </c>
      <c r="R55" s="292">
        <f t="shared" si="5"/>
        <v>5.3647842090956663</v>
      </c>
      <c r="S55" s="292">
        <f t="shared" si="6"/>
        <v>14.081042625999125</v>
      </c>
      <c r="T55" s="292">
        <f t="shared" si="7"/>
        <v>8.8705570367544908</v>
      </c>
      <c r="U55" s="292">
        <f t="shared" si="8"/>
        <v>7.0070544535514196</v>
      </c>
      <c r="V55" s="293">
        <f t="shared" si="9"/>
        <v>1264114.7085662305</v>
      </c>
      <c r="W55" s="293">
        <f t="shared" si="10"/>
        <v>885402.95539353625</v>
      </c>
      <c r="X55" s="293">
        <f t="shared" si="11"/>
        <v>817585.92912351934</v>
      </c>
      <c r="Y55" s="293">
        <f t="shared" si="12"/>
        <v>67817.026270016839</v>
      </c>
      <c r="Z55" s="293">
        <f t="shared" si="13"/>
        <v>178000.53095473553</v>
      </c>
      <c r="AA55" s="293">
        <f t="shared" si="14"/>
        <v>112134.01623337029</v>
      </c>
      <c r="AB55" s="293">
        <f t="shared" si="15"/>
        <v>88577.205984588611</v>
      </c>
      <c r="AC55" s="294">
        <v>0</v>
      </c>
      <c r="AD55" s="294">
        <v>0</v>
      </c>
      <c r="AE55" s="294">
        <v>0</v>
      </c>
      <c r="AF55" s="294">
        <v>0</v>
      </c>
      <c r="AG55" s="294">
        <v>0</v>
      </c>
      <c r="AH55" s="294">
        <v>0</v>
      </c>
      <c r="AI55" s="294">
        <v>0</v>
      </c>
      <c r="AJ55" s="293">
        <f>I55*(VLOOKUP($AP$8,'Exchange rate info'!$A$8:$K$19,8,FALSE))</f>
        <v>18805.894189984741</v>
      </c>
      <c r="AK55" s="293">
        <f>J55*(VLOOKUP($AP$8,'Exchange rate info'!$A$8:$K$19,8,FALSE))</f>
        <v>13171.901396128909</v>
      </c>
      <c r="AL55" s="293">
        <f>K55*(VLOOKUP($AP$8,'Exchange rate info'!$A$8:$K$19,8,FALSE))</f>
        <v>12163.005754245369</v>
      </c>
      <c r="AM55" s="293">
        <f>L55*(VLOOKUP($AP$8,'Exchange rate info'!$A$8:$K$19,8,FALSE))</f>
        <v>1008.8956418835407</v>
      </c>
      <c r="AN55" s="293">
        <f>M55*(VLOOKUP($AP$8,'Exchange rate info'!$A$8:$K$19,8,FALSE))</f>
        <v>2648.0659770920442</v>
      </c>
      <c r="AO55" s="293">
        <f>N55*(VLOOKUP($AP$8,'Exchange rate info'!$A$8:$K$19,8,FALSE))</f>
        <v>1668.1875703942953</v>
      </c>
      <c r="AP55" s="293">
        <f>O55*(VLOOKUP($AP$8,'Exchange rate info'!$A$8:$K$19,8,FALSE))</f>
        <v>1317.7392463694935</v>
      </c>
      <c r="AS55" s="215">
        <f>VLOOKUP(($D55&amp;$H55&amp;$AS$8),'Exchange rate info'!$C$8:$I$19,6,FALSE)</f>
        <v>67.219069500000003</v>
      </c>
      <c r="AT55" s="215">
        <f>VLOOKUP(($D55&amp;$H55&amp;$AS$8),'Exchange rate info'!$C$8:$I$19,7,FALSE)</f>
        <v>1.4876730776524658E-2</v>
      </c>
      <c r="BI55" s="193"/>
      <c r="BJ55" s="193"/>
    </row>
    <row r="56" spans="2:62" ht="13">
      <c r="B56" s="290" t="str">
        <f t="shared" si="0"/>
        <v>BangaloreBP2016 H1</v>
      </c>
      <c r="C56" s="273" t="s">
        <v>378</v>
      </c>
      <c r="D56" s="273" t="s">
        <v>18</v>
      </c>
      <c r="E56" s="273" t="s">
        <v>425</v>
      </c>
      <c r="F56" s="273" t="s">
        <v>404</v>
      </c>
      <c r="G56" s="245">
        <v>2016</v>
      </c>
      <c r="H56" s="273" t="s">
        <v>426</v>
      </c>
      <c r="I56" s="306">
        <f t="shared" ref="I56:I59" si="55">SUM(K56:O56)</f>
        <v>14073.759408935322</v>
      </c>
      <c r="J56" s="300">
        <f t="shared" ref="J56:J59" si="56">SUM(K56,L56)</f>
        <v>8715.2770147539522</v>
      </c>
      <c r="K56" s="274">
        <v>7661.5718119491166</v>
      </c>
      <c r="L56" s="274">
        <v>1053.7052028048363</v>
      </c>
      <c r="M56" s="274">
        <v>2616.1255864760897</v>
      </c>
      <c r="N56" s="274">
        <v>1755.9869162045215</v>
      </c>
      <c r="O56" s="274">
        <v>986.36989150075874</v>
      </c>
      <c r="P56" s="291">
        <f t="shared" ref="P56:P59" si="57">J56*100/$I56</f>
        <v>61.925721205811499</v>
      </c>
      <c r="Q56" s="292">
        <f t="shared" ref="Q56:Q59" si="58">K56*100/$I56</f>
        <v>54.438701055844703</v>
      </c>
      <c r="R56" s="292">
        <f t="shared" ref="R56:R59" si="59">L56*100/$I56</f>
        <v>7.4870201499668019</v>
      </c>
      <c r="S56" s="292">
        <f t="shared" ref="S56:S59" si="60">M56*100/$I56</f>
        <v>18.58867634766537</v>
      </c>
      <c r="T56" s="292">
        <f t="shared" ref="T56:T59" si="61">N56*100/$I56</f>
        <v>12.477028100179536</v>
      </c>
      <c r="U56" s="292">
        <f t="shared" ref="U56:U59" si="62">O56*100/$I56</f>
        <v>7.0085743463435932</v>
      </c>
      <c r="V56" s="293">
        <f t="shared" ref="V56:V59" si="63">I56/$AT56</f>
        <v>946025.01183550234</v>
      </c>
      <c r="W56" s="293">
        <f t="shared" ref="W56:W59" si="64">J56/$AT56</f>
        <v>585832.81136649847</v>
      </c>
      <c r="X56" s="293">
        <f t="shared" ref="X56:X59" si="65">K56/$AT56</f>
        <v>515003.7281066486</v>
      </c>
      <c r="Y56" s="293">
        <f t="shared" ref="Y56:Y59" si="66">L56/$AT56</f>
        <v>70829.083259849882</v>
      </c>
      <c r="Z56" s="293">
        <f t="shared" ref="Z56:Z59" si="67">M56/$AT56</f>
        <v>175853.52761806455</v>
      </c>
      <c r="AA56" s="293">
        <f t="shared" ref="AA56:AA59" si="68">N56/$AT56</f>
        <v>118035.80656144241</v>
      </c>
      <c r="AB56" s="293">
        <f t="shared" ref="AB56:AB59" si="69">O56/$AT56</f>
        <v>66302.86628949696</v>
      </c>
      <c r="AC56" s="294">
        <v>0</v>
      </c>
      <c r="AD56" s="294">
        <v>0</v>
      </c>
      <c r="AE56" s="294">
        <v>0</v>
      </c>
      <c r="AF56" s="294">
        <v>0</v>
      </c>
      <c r="AG56" s="294">
        <v>0</v>
      </c>
      <c r="AH56" s="294">
        <v>0</v>
      </c>
      <c r="AI56" s="294">
        <v>0</v>
      </c>
      <c r="AJ56" s="293">
        <f>I56*(VLOOKUP($AP$8,'Exchange rate info'!$A$8:$K$19,8,FALSE))</f>
        <v>14073.759408935322</v>
      </c>
      <c r="AK56" s="293">
        <f>J56*(VLOOKUP($AP$8,'Exchange rate info'!$A$8:$K$19,8,FALSE))</f>
        <v>8715.2770147539522</v>
      </c>
      <c r="AL56" s="293">
        <f>K56*(VLOOKUP($AP$8,'Exchange rate info'!$A$8:$K$19,8,FALSE))</f>
        <v>7661.5718119491166</v>
      </c>
      <c r="AM56" s="293">
        <f>L56*(VLOOKUP($AP$8,'Exchange rate info'!$A$8:$K$19,8,FALSE))</f>
        <v>1053.7052028048363</v>
      </c>
      <c r="AN56" s="293">
        <f>M56*(VLOOKUP($AP$8,'Exchange rate info'!$A$8:$K$19,8,FALSE))</f>
        <v>2616.1255864760897</v>
      </c>
      <c r="AO56" s="293">
        <f>N56*(VLOOKUP($AP$8,'Exchange rate info'!$A$8:$K$19,8,FALSE))</f>
        <v>1755.9869162045215</v>
      </c>
      <c r="AP56" s="293">
        <f>O56*(VLOOKUP($AP$8,'Exchange rate info'!$A$8:$K$19,8,FALSE))</f>
        <v>986.36989150075874</v>
      </c>
      <c r="AS56" s="215">
        <f>VLOOKUP(($D56&amp;$H56&amp;$AS$8),'Exchange rate info'!$C$8:$I$19,6,FALSE)</f>
        <v>67.219069500000003</v>
      </c>
      <c r="AT56" s="215">
        <f>VLOOKUP(($D56&amp;$H56&amp;$AS$8),'Exchange rate info'!$C$8:$I$19,7,FALSE)</f>
        <v>1.4876730776524658E-2</v>
      </c>
      <c r="BI56" s="193"/>
      <c r="BJ56" s="193"/>
    </row>
    <row r="57" spans="2:62" ht="13">
      <c r="B57" s="290" t="str">
        <f t="shared" si="0"/>
        <v>BangaloreCC2016 H1</v>
      </c>
      <c r="C57" s="273" t="s">
        <v>378</v>
      </c>
      <c r="D57" s="273" t="s">
        <v>18</v>
      </c>
      <c r="E57" s="273" t="s">
        <v>425</v>
      </c>
      <c r="F57" s="273" t="s">
        <v>10</v>
      </c>
      <c r="G57" s="245">
        <v>2016</v>
      </c>
      <c r="H57" s="273" t="s">
        <v>426</v>
      </c>
      <c r="I57" s="306">
        <f t="shared" si="55"/>
        <v>10871.589785679025</v>
      </c>
      <c r="J57" s="300">
        <f t="shared" si="56"/>
        <v>6321.1225767279602</v>
      </c>
      <c r="K57" s="274">
        <v>5267.6025307627615</v>
      </c>
      <c r="L57" s="274">
        <v>1053.5200459651987</v>
      </c>
      <c r="M57" s="274">
        <v>2032.5158540642035</v>
      </c>
      <c r="N57" s="274">
        <v>1755.9869162045215</v>
      </c>
      <c r="O57" s="274">
        <v>761.96443868233996</v>
      </c>
      <c r="P57" s="291">
        <f t="shared" si="57"/>
        <v>58.143497881558005</v>
      </c>
      <c r="Q57" s="292">
        <f t="shared" si="58"/>
        <v>48.452918428744354</v>
      </c>
      <c r="R57" s="292">
        <f t="shared" si="59"/>
        <v>9.6905794528136457</v>
      </c>
      <c r="S57" s="292">
        <f t="shared" si="60"/>
        <v>18.695663597807975</v>
      </c>
      <c r="T57" s="292">
        <f t="shared" si="61"/>
        <v>16.152071139748628</v>
      </c>
      <c r="U57" s="292">
        <f t="shared" si="62"/>
        <v>7.008767380885395</v>
      </c>
      <c r="V57" s="293">
        <f t="shared" si="63"/>
        <v>730778.1493790485</v>
      </c>
      <c r="W57" s="293">
        <f t="shared" si="64"/>
        <v>424899.97780309583</v>
      </c>
      <c r="X57" s="293">
        <f t="shared" si="65"/>
        <v>354083.34061371797</v>
      </c>
      <c r="Y57" s="293">
        <f t="shared" si="66"/>
        <v>70816.637189377885</v>
      </c>
      <c r="Z57" s="293">
        <f t="shared" si="67"/>
        <v>136623.82445419356</v>
      </c>
      <c r="AA57" s="293">
        <f t="shared" si="68"/>
        <v>118035.80656144241</v>
      </c>
      <c r="AB57" s="293">
        <f t="shared" si="69"/>
        <v>51218.540560316702</v>
      </c>
      <c r="AC57" s="294">
        <v>0</v>
      </c>
      <c r="AD57" s="294">
        <v>0</v>
      </c>
      <c r="AE57" s="294">
        <v>0</v>
      </c>
      <c r="AF57" s="294">
        <v>0</v>
      </c>
      <c r="AG57" s="294">
        <v>0</v>
      </c>
      <c r="AH57" s="294">
        <v>0</v>
      </c>
      <c r="AI57" s="294">
        <v>0</v>
      </c>
      <c r="AJ57" s="293">
        <f>I57*(VLOOKUP($AP$8,'Exchange rate info'!$A$8:$K$19,8,FALSE))</f>
        <v>10871.589785679025</v>
      </c>
      <c r="AK57" s="293">
        <f>J57*(VLOOKUP($AP$8,'Exchange rate info'!$A$8:$K$19,8,FALSE))</f>
        <v>6321.1225767279602</v>
      </c>
      <c r="AL57" s="293">
        <f>K57*(VLOOKUP($AP$8,'Exchange rate info'!$A$8:$K$19,8,FALSE))</f>
        <v>5267.6025307627615</v>
      </c>
      <c r="AM57" s="293">
        <f>L57*(VLOOKUP($AP$8,'Exchange rate info'!$A$8:$K$19,8,FALSE))</f>
        <v>1053.5200459651987</v>
      </c>
      <c r="AN57" s="293">
        <f>M57*(VLOOKUP($AP$8,'Exchange rate info'!$A$8:$K$19,8,FALSE))</f>
        <v>2032.5158540642035</v>
      </c>
      <c r="AO57" s="293">
        <f>N57*(VLOOKUP($AP$8,'Exchange rate info'!$A$8:$K$19,8,FALSE))</f>
        <v>1755.9869162045215</v>
      </c>
      <c r="AP57" s="293">
        <f>O57*(VLOOKUP($AP$8,'Exchange rate info'!$A$8:$K$19,8,FALSE))</f>
        <v>761.96443868233996</v>
      </c>
      <c r="AS57" s="215">
        <f>VLOOKUP(($D57&amp;$H57&amp;$AS$8),'Exchange rate info'!$C$8:$I$19,6,FALSE)</f>
        <v>67.219069500000003</v>
      </c>
      <c r="AT57" s="215">
        <f>VLOOKUP(($D57&amp;$H57&amp;$AS$8),'Exchange rate info'!$C$8:$I$19,7,FALSE)</f>
        <v>1.4876730776524658E-2</v>
      </c>
      <c r="BI57" s="193"/>
      <c r="BJ57" s="193"/>
    </row>
    <row r="58" spans="2:62" ht="13">
      <c r="B58" s="290" t="str">
        <f t="shared" si="0"/>
        <v>BangaloreIT2016 H1</v>
      </c>
      <c r="C58" s="273" t="s">
        <v>378</v>
      </c>
      <c r="D58" s="273" t="s">
        <v>18</v>
      </c>
      <c r="E58" s="273" t="s">
        <v>425</v>
      </c>
      <c r="F58" s="273" t="s">
        <v>233</v>
      </c>
      <c r="G58" s="245">
        <v>2016</v>
      </c>
      <c r="H58" s="273" t="s">
        <v>426</v>
      </c>
      <c r="I58" s="306">
        <f t="shared" si="55"/>
        <v>18149.648696189044</v>
      </c>
      <c r="J58" s="300">
        <f t="shared" si="56"/>
        <v>12303.619839395113</v>
      </c>
      <c r="K58" s="274">
        <v>11249.881406053484</v>
      </c>
      <c r="L58" s="274">
        <v>1053.7384333416276</v>
      </c>
      <c r="M58" s="274">
        <v>2817.8901646834884</v>
      </c>
      <c r="N58" s="274">
        <v>1755.9869162045215</v>
      </c>
      <c r="O58" s="274">
        <v>1272.151775905922</v>
      </c>
      <c r="P58" s="291">
        <f t="shared" si="57"/>
        <v>67.789851172042546</v>
      </c>
      <c r="Q58" s="292">
        <f t="shared" si="58"/>
        <v>61.984017400930014</v>
      </c>
      <c r="R58" s="292">
        <f t="shared" si="59"/>
        <v>5.8058337711125247</v>
      </c>
      <c r="S58" s="292">
        <f t="shared" si="60"/>
        <v>15.525866157812588</v>
      </c>
      <c r="T58" s="292">
        <f t="shared" si="61"/>
        <v>9.6750463086000842</v>
      </c>
      <c r="U58" s="292">
        <f t="shared" si="62"/>
        <v>7.0092363615447875</v>
      </c>
      <c r="V58" s="293">
        <f t="shared" si="63"/>
        <v>1220002.4971097158</v>
      </c>
      <c r="W58" s="293">
        <f t="shared" si="64"/>
        <v>827037.87708587898</v>
      </c>
      <c r="X58" s="293">
        <f t="shared" si="65"/>
        <v>756206.56010026694</v>
      </c>
      <c r="Y58" s="293">
        <f t="shared" si="66"/>
        <v>70831.316985611978</v>
      </c>
      <c r="Z58" s="293">
        <f t="shared" si="67"/>
        <v>189415.95482322585</v>
      </c>
      <c r="AA58" s="293">
        <f t="shared" si="68"/>
        <v>118035.80656144241</v>
      </c>
      <c r="AB58" s="293">
        <f t="shared" si="69"/>
        <v>85512.858639168597</v>
      </c>
      <c r="AC58" s="294">
        <v>0</v>
      </c>
      <c r="AD58" s="294">
        <v>0</v>
      </c>
      <c r="AE58" s="294">
        <v>0</v>
      </c>
      <c r="AF58" s="294">
        <v>0</v>
      </c>
      <c r="AG58" s="294">
        <v>0</v>
      </c>
      <c r="AH58" s="294">
        <v>0</v>
      </c>
      <c r="AI58" s="294">
        <v>0</v>
      </c>
      <c r="AJ58" s="293">
        <f>I58*(VLOOKUP($AP$8,'Exchange rate info'!$A$8:$K$19,8,FALSE))</f>
        <v>18149.648696189044</v>
      </c>
      <c r="AK58" s="293">
        <f>J58*(VLOOKUP($AP$8,'Exchange rate info'!$A$8:$K$19,8,FALSE))</f>
        <v>12303.619839395113</v>
      </c>
      <c r="AL58" s="293">
        <f>K58*(VLOOKUP($AP$8,'Exchange rate info'!$A$8:$K$19,8,FALSE))</f>
        <v>11249.881406053484</v>
      </c>
      <c r="AM58" s="293">
        <f>L58*(VLOOKUP($AP$8,'Exchange rate info'!$A$8:$K$19,8,FALSE))</f>
        <v>1053.7384333416276</v>
      </c>
      <c r="AN58" s="293">
        <f>M58*(VLOOKUP($AP$8,'Exchange rate info'!$A$8:$K$19,8,FALSE))</f>
        <v>2817.8901646834884</v>
      </c>
      <c r="AO58" s="293">
        <f>N58*(VLOOKUP($AP$8,'Exchange rate info'!$A$8:$K$19,8,FALSE))</f>
        <v>1755.9869162045215</v>
      </c>
      <c r="AP58" s="293">
        <f>O58*(VLOOKUP($AP$8,'Exchange rate info'!$A$8:$K$19,8,FALSE))</f>
        <v>1272.151775905922</v>
      </c>
      <c r="AS58" s="215">
        <f>VLOOKUP(($D58&amp;$H58&amp;$AS$8),'Exchange rate info'!$C$8:$I$19,6,FALSE)</f>
        <v>67.219069500000003</v>
      </c>
      <c r="AT58" s="215">
        <f>VLOOKUP(($D58&amp;$H58&amp;$AS$8),'Exchange rate info'!$C$8:$I$19,7,FALSE)</f>
        <v>1.4876730776524658E-2</v>
      </c>
      <c r="BI58" s="193"/>
      <c r="BJ58" s="193"/>
    </row>
    <row r="59" spans="2:62" ht="13">
      <c r="B59" s="290" t="str">
        <f t="shared" si="0"/>
        <v>BangaloreKP2016 H1</v>
      </c>
      <c r="C59" s="273" t="s">
        <v>378</v>
      </c>
      <c r="D59" s="273" t="s">
        <v>18</v>
      </c>
      <c r="E59" s="273" t="s">
        <v>425</v>
      </c>
      <c r="F59" s="273" t="s">
        <v>405</v>
      </c>
      <c r="G59" s="245">
        <v>2016</v>
      </c>
      <c r="H59" s="273" t="s">
        <v>426</v>
      </c>
      <c r="I59" s="306">
        <f t="shared" si="55"/>
        <v>19903.652525619491</v>
      </c>
      <c r="J59" s="300">
        <f t="shared" si="56"/>
        <v>13934.628174197167</v>
      </c>
      <c r="K59" s="274">
        <v>12880.882195440032</v>
      </c>
      <c r="L59" s="274">
        <v>1053.7459787571349</v>
      </c>
      <c r="M59" s="274">
        <v>2817.8901646834884</v>
      </c>
      <c r="N59" s="274">
        <v>1755.9869162045215</v>
      </c>
      <c r="O59" s="274">
        <v>1395.1472705343162</v>
      </c>
      <c r="P59" s="291">
        <f t="shared" si="57"/>
        <v>70.01040716652814</v>
      </c>
      <c r="Q59" s="292">
        <f t="shared" si="58"/>
        <v>64.716172968052362</v>
      </c>
      <c r="R59" s="292">
        <f t="shared" si="59"/>
        <v>5.2942341984757775</v>
      </c>
      <c r="S59" s="292">
        <f t="shared" si="60"/>
        <v>14.15765353146298</v>
      </c>
      <c r="T59" s="292">
        <f t="shared" si="61"/>
        <v>8.8224355501798399</v>
      </c>
      <c r="U59" s="292">
        <f t="shared" si="62"/>
        <v>7.0095037518290528</v>
      </c>
      <c r="V59" s="293">
        <f t="shared" si="63"/>
        <v>1337905.0024234671</v>
      </c>
      <c r="W59" s="293">
        <f t="shared" si="64"/>
        <v>936672.73969801748</v>
      </c>
      <c r="X59" s="293">
        <f t="shared" si="65"/>
        <v>865840.91551659605</v>
      </c>
      <c r="Y59" s="293">
        <f t="shared" si="66"/>
        <v>70831.824181421383</v>
      </c>
      <c r="Z59" s="293">
        <f t="shared" si="67"/>
        <v>189415.95482322585</v>
      </c>
      <c r="AA59" s="293">
        <f t="shared" si="68"/>
        <v>118035.80656144241</v>
      </c>
      <c r="AB59" s="293">
        <f t="shared" si="69"/>
        <v>93780.501340781513</v>
      </c>
      <c r="AC59" s="294">
        <v>0</v>
      </c>
      <c r="AD59" s="294">
        <v>0</v>
      </c>
      <c r="AE59" s="294">
        <v>0</v>
      </c>
      <c r="AF59" s="294">
        <v>0</v>
      </c>
      <c r="AG59" s="294">
        <v>0</v>
      </c>
      <c r="AH59" s="294">
        <v>0</v>
      </c>
      <c r="AI59" s="294">
        <v>0</v>
      </c>
      <c r="AJ59" s="293">
        <f>I59*(VLOOKUP($AP$8,'Exchange rate info'!$A$8:$K$19,8,FALSE))</f>
        <v>19903.652525619491</v>
      </c>
      <c r="AK59" s="293">
        <f>J59*(VLOOKUP($AP$8,'Exchange rate info'!$A$8:$K$19,8,FALSE))</f>
        <v>13934.628174197167</v>
      </c>
      <c r="AL59" s="293">
        <f>K59*(VLOOKUP($AP$8,'Exchange rate info'!$A$8:$K$19,8,FALSE))</f>
        <v>12880.882195440032</v>
      </c>
      <c r="AM59" s="293">
        <f>L59*(VLOOKUP($AP$8,'Exchange rate info'!$A$8:$K$19,8,FALSE))</f>
        <v>1053.7459787571349</v>
      </c>
      <c r="AN59" s="293">
        <f>M59*(VLOOKUP($AP$8,'Exchange rate info'!$A$8:$K$19,8,FALSE))</f>
        <v>2817.8901646834884</v>
      </c>
      <c r="AO59" s="293">
        <f>N59*(VLOOKUP($AP$8,'Exchange rate info'!$A$8:$K$19,8,FALSE))</f>
        <v>1755.9869162045215</v>
      </c>
      <c r="AP59" s="293">
        <f>O59*(VLOOKUP($AP$8,'Exchange rate info'!$A$8:$K$19,8,FALSE))</f>
        <v>1395.1472705343162</v>
      </c>
      <c r="AS59" s="215">
        <f>VLOOKUP(($D59&amp;$H59&amp;$AS$8),'Exchange rate info'!$C$8:$I$19,6,FALSE)</f>
        <v>67.219069500000003</v>
      </c>
      <c r="AT59" s="215">
        <f>VLOOKUP(($D59&amp;$H59&amp;$AS$8),'Exchange rate info'!$C$8:$I$19,7,FALSE)</f>
        <v>1.4876730776524658E-2</v>
      </c>
      <c r="BI59" s="193"/>
      <c r="BJ59" s="193"/>
    </row>
    <row r="60" spans="2:62" ht="13">
      <c r="B60" s="290" t="str">
        <f t="shared" si="0"/>
        <v>Metro ManilaBP2016 H1</v>
      </c>
      <c r="C60" s="273" t="s">
        <v>378</v>
      </c>
      <c r="D60" s="273" t="s">
        <v>19</v>
      </c>
      <c r="E60" s="273" t="s">
        <v>377</v>
      </c>
      <c r="F60" s="273" t="s">
        <v>404</v>
      </c>
      <c r="G60" s="245">
        <v>2016</v>
      </c>
      <c r="H60" s="273" t="s">
        <v>426</v>
      </c>
      <c r="I60" s="306">
        <f t="shared" si="1"/>
        <v>21399.770907752638</v>
      </c>
      <c r="J60" s="300">
        <f t="shared" si="2"/>
        <v>13036.775716969854</v>
      </c>
      <c r="K60" s="274">
        <v>11655.22192657997</v>
      </c>
      <c r="L60" s="274">
        <v>1381.5537903898844</v>
      </c>
      <c r="M60" s="274">
        <v>4572.2322318882289</v>
      </c>
      <c r="N60" s="274">
        <v>2291.4042507469667</v>
      </c>
      <c r="O60" s="274">
        <v>1499.3587081475882</v>
      </c>
      <c r="P60" s="291">
        <f t="shared" si="3"/>
        <v>60.920164861423515</v>
      </c>
      <c r="Q60" s="292">
        <f t="shared" si="4"/>
        <v>54.464236915534251</v>
      </c>
      <c r="R60" s="292">
        <f t="shared" si="5"/>
        <v>6.45592794588927</v>
      </c>
      <c r="S60" s="292">
        <f t="shared" si="6"/>
        <v>21.365799903174736</v>
      </c>
      <c r="T60" s="292">
        <f t="shared" si="7"/>
        <v>10.707611126420257</v>
      </c>
      <c r="U60" s="292">
        <f t="shared" si="8"/>
        <v>7.0064241089814914</v>
      </c>
      <c r="V60" s="293">
        <f t="shared" si="9"/>
        <v>1003802.6384315803</v>
      </c>
      <c r="W60" s="293">
        <f t="shared" si="10"/>
        <v>611518.22221583768</v>
      </c>
      <c r="X60" s="293">
        <f t="shared" si="11"/>
        <v>546713.44715975947</v>
      </c>
      <c r="Y60" s="293">
        <f t="shared" si="12"/>
        <v>64804.775056078215</v>
      </c>
      <c r="Z60" s="293">
        <f t="shared" si="13"/>
        <v>214470.46315008003</v>
      </c>
      <c r="AA60" s="293">
        <f t="shared" si="14"/>
        <v>107483.283</v>
      </c>
      <c r="AB60" s="293">
        <f t="shared" si="15"/>
        <v>70330.670065662547</v>
      </c>
      <c r="AC60" s="294">
        <v>0</v>
      </c>
      <c r="AD60" s="294">
        <v>0</v>
      </c>
      <c r="AE60" s="294">
        <v>0</v>
      </c>
      <c r="AF60" s="294">
        <v>0</v>
      </c>
      <c r="AG60" s="294">
        <v>0</v>
      </c>
      <c r="AH60" s="294">
        <v>0</v>
      </c>
      <c r="AI60" s="294">
        <v>0</v>
      </c>
      <c r="AJ60" s="293">
        <f>I60*(VLOOKUP($AP$8,'Exchange rate info'!$A$8:$K$19,8,FALSE))</f>
        <v>21399.770907752638</v>
      </c>
      <c r="AK60" s="293">
        <f>J60*(VLOOKUP($AP$8,'Exchange rate info'!$A$8:$K$19,8,FALSE))</f>
        <v>13036.775716969854</v>
      </c>
      <c r="AL60" s="293">
        <f>K60*(VLOOKUP($AP$8,'Exchange rate info'!$A$8:$K$19,8,FALSE))</f>
        <v>11655.22192657997</v>
      </c>
      <c r="AM60" s="293">
        <f>L60*(VLOOKUP($AP$8,'Exchange rate info'!$A$8:$K$19,8,FALSE))</f>
        <v>1381.5537903898844</v>
      </c>
      <c r="AN60" s="293">
        <f>M60*(VLOOKUP($AP$8,'Exchange rate info'!$A$8:$K$19,8,FALSE))</f>
        <v>4572.2322318882289</v>
      </c>
      <c r="AO60" s="293">
        <f>N60*(VLOOKUP($AP$8,'Exchange rate info'!$A$8:$K$19,8,FALSE))</f>
        <v>2291.4042507469667</v>
      </c>
      <c r="AP60" s="293">
        <f>O60*(VLOOKUP($AP$8,'Exchange rate info'!$A$8:$K$19,8,FALSE))</f>
        <v>1499.3587081475882</v>
      </c>
      <c r="AS60" s="215">
        <f>VLOOKUP(($D60&amp;$H60&amp;$AS$8),'Exchange rate info'!$C$8:$I$19,6,FALSE)</f>
        <v>46.907167500000007</v>
      </c>
      <c r="AT60" s="215">
        <f>VLOOKUP(($D60&amp;$H60&amp;$AS$8),'Exchange rate info'!$C$8:$I$19,7,FALSE)</f>
        <v>2.1318703586184345E-2</v>
      </c>
      <c r="BI60" s="193"/>
      <c r="BJ60" s="193"/>
    </row>
    <row r="61" spans="2:62" ht="13">
      <c r="B61" s="290" t="str">
        <f t="shared" si="0"/>
        <v>Metro ManilaCC2016 H1</v>
      </c>
      <c r="C61" s="273" t="s">
        <v>378</v>
      </c>
      <c r="D61" s="273" t="s">
        <v>19</v>
      </c>
      <c r="E61" s="273" t="s">
        <v>377</v>
      </c>
      <c r="F61" s="273" t="s">
        <v>10</v>
      </c>
      <c r="G61" s="245">
        <v>2016</v>
      </c>
      <c r="H61" s="273" t="s">
        <v>426</v>
      </c>
      <c r="I61" s="306">
        <f t="shared" si="1"/>
        <v>15548.361654630959</v>
      </c>
      <c r="J61" s="300">
        <f t="shared" si="2"/>
        <v>8656.7772253842322</v>
      </c>
      <c r="K61" s="274">
        <v>7276.1319095643694</v>
      </c>
      <c r="L61" s="274">
        <v>1380.6453158198631</v>
      </c>
      <c r="M61" s="274">
        <v>3510.4826582896944</v>
      </c>
      <c r="N61" s="274">
        <v>2291.4042507469667</v>
      </c>
      <c r="O61" s="274">
        <v>1089.6975202100639</v>
      </c>
      <c r="P61" s="291">
        <f t="shared" si="3"/>
        <v>55.676459151603787</v>
      </c>
      <c r="Q61" s="292">
        <f t="shared" si="4"/>
        <v>46.796775577941553</v>
      </c>
      <c r="R61" s="292">
        <f t="shared" si="5"/>
        <v>8.8796835736622359</v>
      </c>
      <c r="S61" s="292">
        <f t="shared" si="6"/>
        <v>22.577829975058009</v>
      </c>
      <c r="T61" s="292">
        <f t="shared" si="7"/>
        <v>14.737271370739499</v>
      </c>
      <c r="U61" s="292">
        <f t="shared" si="8"/>
        <v>7.0084395025986934</v>
      </c>
      <c r="V61" s="293">
        <f t="shared" si="9"/>
        <v>729329.6044843517</v>
      </c>
      <c r="W61" s="293">
        <f t="shared" si="10"/>
        <v>406064.8993212835</v>
      </c>
      <c r="X61" s="293">
        <f t="shared" si="11"/>
        <v>341302.73823403078</v>
      </c>
      <c r="Y61" s="293">
        <f t="shared" si="12"/>
        <v>64762.161087252731</v>
      </c>
      <c r="Z61" s="293">
        <f t="shared" si="13"/>
        <v>164666.79805824001</v>
      </c>
      <c r="AA61" s="293">
        <f t="shared" si="14"/>
        <v>107483.283</v>
      </c>
      <c r="AB61" s="293">
        <f t="shared" si="15"/>
        <v>51114.624104828115</v>
      </c>
      <c r="AC61" s="294">
        <v>0</v>
      </c>
      <c r="AD61" s="294">
        <v>0</v>
      </c>
      <c r="AE61" s="294">
        <v>0</v>
      </c>
      <c r="AF61" s="294">
        <v>0</v>
      </c>
      <c r="AG61" s="294">
        <v>0</v>
      </c>
      <c r="AH61" s="294">
        <v>0</v>
      </c>
      <c r="AI61" s="294">
        <v>0</v>
      </c>
      <c r="AJ61" s="293">
        <f>I61*(VLOOKUP($AP$8,'Exchange rate info'!$A$8:$K$19,8,FALSE))</f>
        <v>15548.361654630959</v>
      </c>
      <c r="AK61" s="293">
        <f>J61*(VLOOKUP($AP$8,'Exchange rate info'!$A$8:$K$19,8,FALSE))</f>
        <v>8656.7772253842322</v>
      </c>
      <c r="AL61" s="293">
        <f>K61*(VLOOKUP($AP$8,'Exchange rate info'!$A$8:$K$19,8,FALSE))</f>
        <v>7276.1319095643694</v>
      </c>
      <c r="AM61" s="293">
        <f>L61*(VLOOKUP($AP$8,'Exchange rate info'!$A$8:$K$19,8,FALSE))</f>
        <v>1380.6453158198631</v>
      </c>
      <c r="AN61" s="293">
        <f>M61*(VLOOKUP($AP$8,'Exchange rate info'!$A$8:$K$19,8,FALSE))</f>
        <v>3510.4826582896944</v>
      </c>
      <c r="AO61" s="293">
        <f>N61*(VLOOKUP($AP$8,'Exchange rate info'!$A$8:$K$19,8,FALSE))</f>
        <v>2291.4042507469667</v>
      </c>
      <c r="AP61" s="293">
        <f>O61*(VLOOKUP($AP$8,'Exchange rate info'!$A$8:$K$19,8,FALSE))</f>
        <v>1089.6975202100639</v>
      </c>
      <c r="AS61" s="215">
        <f>VLOOKUP(($D61&amp;$H61&amp;$AS$8),'Exchange rate info'!$C$8:$I$19,6,FALSE)</f>
        <v>46.907167500000007</v>
      </c>
      <c r="AT61" s="215">
        <f>VLOOKUP(($D61&amp;$H61&amp;$AS$8),'Exchange rate info'!$C$8:$I$19,7,FALSE)</f>
        <v>2.1318703586184345E-2</v>
      </c>
      <c r="BI61" s="193"/>
      <c r="BJ61" s="193"/>
    </row>
    <row r="62" spans="2:62" ht="13">
      <c r="B62" s="290" t="str">
        <f t="shared" si="0"/>
        <v>Metro ManilaIT2016 H1</v>
      </c>
      <c r="C62" s="273" t="s">
        <v>378</v>
      </c>
      <c r="D62" s="273" t="s">
        <v>19</v>
      </c>
      <c r="E62" s="273" t="s">
        <v>377</v>
      </c>
      <c r="F62" s="273" t="s">
        <v>233</v>
      </c>
      <c r="G62" s="245">
        <v>2016</v>
      </c>
      <c r="H62" s="273" t="s">
        <v>426</v>
      </c>
      <c r="I62" s="306">
        <f t="shared" si="1"/>
        <v>24130.255779762891</v>
      </c>
      <c r="J62" s="300">
        <f t="shared" si="2"/>
        <v>15209.444589540075</v>
      </c>
      <c r="K62" s="274">
        <v>13827.797570814473</v>
      </c>
      <c r="L62" s="274">
        <v>1381.6470187256025</v>
      </c>
      <c r="M62" s="274">
        <v>4938.7571271311563</v>
      </c>
      <c r="N62" s="274">
        <v>2291.4042507469667</v>
      </c>
      <c r="O62" s="274">
        <v>1690.6498123446893</v>
      </c>
      <c r="P62" s="291">
        <f t="shared" si="3"/>
        <v>63.030598300974695</v>
      </c>
      <c r="Q62" s="292">
        <f t="shared" si="4"/>
        <v>57.304811424383288</v>
      </c>
      <c r="R62" s="292">
        <f t="shared" si="5"/>
        <v>5.7257868765914051</v>
      </c>
      <c r="S62" s="292">
        <f t="shared" si="6"/>
        <v>20.467073255282692</v>
      </c>
      <c r="T62" s="292">
        <f t="shared" si="7"/>
        <v>9.4959799500703106</v>
      </c>
      <c r="U62" s="292">
        <f t="shared" si="8"/>
        <v>7.0063484936722951</v>
      </c>
      <c r="V62" s="293">
        <f t="shared" si="9"/>
        <v>1131881.9496791812</v>
      </c>
      <c r="W62" s="293">
        <f t="shared" si="10"/>
        <v>713431.96494352515</v>
      </c>
      <c r="X62" s="293">
        <f t="shared" si="11"/>
        <v>648622.81681028777</v>
      </c>
      <c r="Y62" s="293">
        <f t="shared" si="12"/>
        <v>64809.14813323749</v>
      </c>
      <c r="Z62" s="293">
        <f t="shared" si="13"/>
        <v>231663.10780415998</v>
      </c>
      <c r="AA62" s="293">
        <f t="shared" si="14"/>
        <v>107483.283</v>
      </c>
      <c r="AB62" s="293">
        <f t="shared" si="15"/>
        <v>79303.593931495925</v>
      </c>
      <c r="AC62" s="294">
        <v>0</v>
      </c>
      <c r="AD62" s="294">
        <v>0</v>
      </c>
      <c r="AE62" s="294">
        <v>0</v>
      </c>
      <c r="AF62" s="294">
        <v>0</v>
      </c>
      <c r="AG62" s="294">
        <v>0</v>
      </c>
      <c r="AH62" s="294">
        <v>0</v>
      </c>
      <c r="AI62" s="294">
        <v>0</v>
      </c>
      <c r="AJ62" s="293">
        <f>I62*(VLOOKUP($AP$8,'Exchange rate info'!$A$8:$K$19,8,FALSE))</f>
        <v>24130.255779762891</v>
      </c>
      <c r="AK62" s="293">
        <f>J62*(VLOOKUP($AP$8,'Exchange rate info'!$A$8:$K$19,8,FALSE))</f>
        <v>15209.444589540075</v>
      </c>
      <c r="AL62" s="293">
        <f>K62*(VLOOKUP($AP$8,'Exchange rate info'!$A$8:$K$19,8,FALSE))</f>
        <v>13827.797570814473</v>
      </c>
      <c r="AM62" s="293">
        <f>L62*(VLOOKUP($AP$8,'Exchange rate info'!$A$8:$K$19,8,FALSE))</f>
        <v>1381.6470187256025</v>
      </c>
      <c r="AN62" s="293">
        <f>M62*(VLOOKUP($AP$8,'Exchange rate info'!$A$8:$K$19,8,FALSE))</f>
        <v>4938.7571271311563</v>
      </c>
      <c r="AO62" s="293">
        <f>N62*(VLOOKUP($AP$8,'Exchange rate info'!$A$8:$K$19,8,FALSE))</f>
        <v>2291.4042507469667</v>
      </c>
      <c r="AP62" s="293">
        <f>O62*(VLOOKUP($AP$8,'Exchange rate info'!$A$8:$K$19,8,FALSE))</f>
        <v>1690.6498123446893</v>
      </c>
      <c r="AS62" s="215">
        <f>VLOOKUP(($D62&amp;$H62&amp;$AS$8),'Exchange rate info'!$C$8:$I$19,6,FALSE)</f>
        <v>46.907167500000007</v>
      </c>
      <c r="AT62" s="215">
        <f>VLOOKUP(($D62&amp;$H62&amp;$AS$8),'Exchange rate info'!$C$8:$I$19,7,FALSE)</f>
        <v>2.1318703586184345E-2</v>
      </c>
      <c r="BI62" s="193"/>
      <c r="BJ62" s="193"/>
    </row>
    <row r="63" spans="2:62" ht="13">
      <c r="B63" s="290" t="str">
        <f t="shared" si="0"/>
        <v>Metro ManilaKP2016 H1</v>
      </c>
      <c r="C63" s="273" t="s">
        <v>378</v>
      </c>
      <c r="D63" s="273" t="s">
        <v>19</v>
      </c>
      <c r="E63" s="273" t="s">
        <v>377</v>
      </c>
      <c r="F63" s="273" t="s">
        <v>405</v>
      </c>
      <c r="G63" s="245">
        <v>2016</v>
      </c>
      <c r="H63" s="273" t="s">
        <v>426</v>
      </c>
      <c r="I63" s="306">
        <f t="shared" si="1"/>
        <v>28972.333539614319</v>
      </c>
      <c r="J63" s="300">
        <f t="shared" si="2"/>
        <v>19712.141631930466</v>
      </c>
      <c r="K63" s="274">
        <v>18330.476374374113</v>
      </c>
      <c r="L63" s="274">
        <v>1381.665257556353</v>
      </c>
      <c r="M63" s="274">
        <v>4938.7571271311563</v>
      </c>
      <c r="N63" s="274">
        <v>2291.4042507469667</v>
      </c>
      <c r="O63" s="274">
        <v>2030.0305298057267</v>
      </c>
      <c r="P63" s="291">
        <f t="shared" si="3"/>
        <v>68.037811331205859</v>
      </c>
      <c r="Q63" s="292">
        <f t="shared" si="4"/>
        <v>63.268898755809815</v>
      </c>
      <c r="R63" s="292">
        <f t="shared" si="5"/>
        <v>4.7689125753960431</v>
      </c>
      <c r="S63" s="292">
        <f t="shared" si="6"/>
        <v>17.046459583168602</v>
      </c>
      <c r="T63" s="292">
        <f t="shared" si="7"/>
        <v>7.9089392216677821</v>
      </c>
      <c r="U63" s="292">
        <f t="shared" si="8"/>
        <v>7.0067898639577466</v>
      </c>
      <c r="V63" s="293">
        <f t="shared" si="9"/>
        <v>1359010.1022085571</v>
      </c>
      <c r="W63" s="293">
        <f t="shared" si="10"/>
        <v>924640.7293126859</v>
      </c>
      <c r="X63" s="293">
        <f t="shared" si="11"/>
        <v>859830.72564755939</v>
      </c>
      <c r="Y63" s="293">
        <f t="shared" si="12"/>
        <v>64810.003665126504</v>
      </c>
      <c r="Z63" s="293">
        <f t="shared" si="13"/>
        <v>231663.10780415998</v>
      </c>
      <c r="AA63" s="293">
        <f t="shared" si="14"/>
        <v>107483.283</v>
      </c>
      <c r="AB63" s="293">
        <f t="shared" si="15"/>
        <v>95222.98209171099</v>
      </c>
      <c r="AC63" s="294">
        <v>0</v>
      </c>
      <c r="AD63" s="294">
        <v>0</v>
      </c>
      <c r="AE63" s="294">
        <v>0</v>
      </c>
      <c r="AF63" s="294">
        <v>0</v>
      </c>
      <c r="AG63" s="294">
        <v>0</v>
      </c>
      <c r="AH63" s="294">
        <v>0</v>
      </c>
      <c r="AI63" s="294">
        <v>0</v>
      </c>
      <c r="AJ63" s="293">
        <f>I63*(VLOOKUP($AP$8,'Exchange rate info'!$A$8:$K$19,8,FALSE))</f>
        <v>28972.333539614319</v>
      </c>
      <c r="AK63" s="293">
        <f>J63*(VLOOKUP($AP$8,'Exchange rate info'!$A$8:$K$19,8,FALSE))</f>
        <v>19712.141631930466</v>
      </c>
      <c r="AL63" s="293">
        <f>K63*(VLOOKUP($AP$8,'Exchange rate info'!$A$8:$K$19,8,FALSE))</f>
        <v>18330.476374374113</v>
      </c>
      <c r="AM63" s="293">
        <f>L63*(VLOOKUP($AP$8,'Exchange rate info'!$A$8:$K$19,8,FALSE))</f>
        <v>1381.665257556353</v>
      </c>
      <c r="AN63" s="293">
        <f>M63*(VLOOKUP($AP$8,'Exchange rate info'!$A$8:$K$19,8,FALSE))</f>
        <v>4938.7571271311563</v>
      </c>
      <c r="AO63" s="293">
        <f>N63*(VLOOKUP($AP$8,'Exchange rate info'!$A$8:$K$19,8,FALSE))</f>
        <v>2291.4042507469667</v>
      </c>
      <c r="AP63" s="293">
        <f>O63*(VLOOKUP($AP$8,'Exchange rate info'!$A$8:$K$19,8,FALSE))</f>
        <v>2030.0305298057267</v>
      </c>
      <c r="AS63" s="215">
        <f>VLOOKUP(($D63&amp;$H63&amp;$AS$8),'Exchange rate info'!$C$8:$I$19,6,FALSE)</f>
        <v>46.907167500000007</v>
      </c>
      <c r="AT63" s="215">
        <f>VLOOKUP(($D63&amp;$H63&amp;$AS$8),'Exchange rate info'!$C$8:$I$19,7,FALSE)</f>
        <v>2.1318703586184345E-2</v>
      </c>
      <c r="BI63" s="193"/>
      <c r="BJ63" s="193"/>
    </row>
    <row r="64" spans="2:62" ht="13">
      <c r="B64" s="290" t="str">
        <f t="shared" si="0"/>
        <v>GuadalajaraBP2016 H1</v>
      </c>
      <c r="C64" s="273" t="s">
        <v>364</v>
      </c>
      <c r="D64" s="273" t="s">
        <v>393</v>
      </c>
      <c r="E64" s="273" t="s">
        <v>400</v>
      </c>
      <c r="F64" s="273" t="s">
        <v>404</v>
      </c>
      <c r="G64" s="245">
        <v>2016</v>
      </c>
      <c r="H64" s="273" t="s">
        <v>426</v>
      </c>
      <c r="I64" s="306">
        <f t="shared" si="1"/>
        <v>33620.506645799855</v>
      </c>
      <c r="J64" s="300">
        <f t="shared" si="2"/>
        <v>23398.721383325992</v>
      </c>
      <c r="K64" s="274">
        <v>20543.601828649662</v>
      </c>
      <c r="L64" s="274">
        <v>2855.1195546763306</v>
      </c>
      <c r="M64" s="274">
        <v>5233.02178562482</v>
      </c>
      <c r="N64" s="274">
        <v>2633.6955389602854</v>
      </c>
      <c r="O64" s="274">
        <v>2355.0679378887603</v>
      </c>
      <c r="P64" s="291">
        <f t="shared" si="3"/>
        <v>69.596575773938113</v>
      </c>
      <c r="Q64" s="292">
        <f t="shared" si="4"/>
        <v>61.104379077571494</v>
      </c>
      <c r="R64" s="292">
        <f t="shared" si="5"/>
        <v>8.4921966963666069</v>
      </c>
      <c r="S64" s="292">
        <f t="shared" si="6"/>
        <v>15.564970036757526</v>
      </c>
      <c r="T64" s="292">
        <f t="shared" si="7"/>
        <v>7.8335986030993023</v>
      </c>
      <c r="U64" s="292">
        <f t="shared" si="8"/>
        <v>7.0048555862050774</v>
      </c>
      <c r="V64" s="293">
        <f t="shared" si="9"/>
        <v>607648.88414332492</v>
      </c>
      <c r="W64" s="293">
        <f t="shared" si="10"/>
        <v>422902.81609229848</v>
      </c>
      <c r="X64" s="293">
        <f t="shared" si="11"/>
        <v>371300.07762757048</v>
      </c>
      <c r="Y64" s="293">
        <f t="shared" si="12"/>
        <v>51602.738464727983</v>
      </c>
      <c r="Z64" s="293">
        <f t="shared" si="13"/>
        <v>94580.366745599982</v>
      </c>
      <c r="AA64" s="293">
        <f t="shared" si="14"/>
        <v>47600.7745</v>
      </c>
      <c r="AB64" s="293">
        <f t="shared" si="15"/>
        <v>42564.926805426512</v>
      </c>
      <c r="AC64" s="294">
        <v>0</v>
      </c>
      <c r="AD64" s="294">
        <v>0</v>
      </c>
      <c r="AE64" s="294">
        <v>0</v>
      </c>
      <c r="AF64" s="294">
        <v>0</v>
      </c>
      <c r="AG64" s="294">
        <v>0</v>
      </c>
      <c r="AH64" s="294">
        <v>0</v>
      </c>
      <c r="AI64" s="294">
        <v>0</v>
      </c>
      <c r="AJ64" s="293">
        <f>I64*(VLOOKUP($AP$8,'Exchange rate info'!$A$8:$K$19,8,FALSE))</f>
        <v>33620.506645799855</v>
      </c>
      <c r="AK64" s="293">
        <f>J64*(VLOOKUP($AP$8,'Exchange rate info'!$A$8:$K$19,8,FALSE))</f>
        <v>23398.721383325992</v>
      </c>
      <c r="AL64" s="293">
        <f>K64*(VLOOKUP($AP$8,'Exchange rate info'!$A$8:$K$19,8,FALSE))</f>
        <v>20543.601828649662</v>
      </c>
      <c r="AM64" s="293">
        <f>L64*(VLOOKUP($AP$8,'Exchange rate info'!$A$8:$K$19,8,FALSE))</f>
        <v>2855.1195546763306</v>
      </c>
      <c r="AN64" s="293">
        <f>M64*(VLOOKUP($AP$8,'Exchange rate info'!$A$8:$K$19,8,FALSE))</f>
        <v>5233.02178562482</v>
      </c>
      <c r="AO64" s="293">
        <f>N64*(VLOOKUP($AP$8,'Exchange rate info'!$A$8:$K$19,8,FALSE))</f>
        <v>2633.6955389602854</v>
      </c>
      <c r="AP64" s="293">
        <f>O64*(VLOOKUP($AP$8,'Exchange rate info'!$A$8:$K$19,8,FALSE))</f>
        <v>2355.0679378887603</v>
      </c>
      <c r="AS64" s="215">
        <f>VLOOKUP(($D64&amp;$H64&amp;$AS$8),'Exchange rate info'!$C$8:$I$19,6,FALSE)</f>
        <v>18.073757499999999</v>
      </c>
      <c r="AT64" s="215">
        <f>VLOOKUP(($D64&amp;$H64&amp;$AS$8),'Exchange rate info'!$C$8:$I$19,7,FALSE)</f>
        <v>5.5328837957464024E-2</v>
      </c>
      <c r="BI64" s="193"/>
      <c r="BJ64" s="193"/>
    </row>
    <row r="65" spans="2:62" ht="13">
      <c r="B65" s="290" t="str">
        <f t="shared" si="0"/>
        <v>GuadalajaraCC2016 H1</v>
      </c>
      <c r="C65" s="273" t="s">
        <v>364</v>
      </c>
      <c r="D65" s="273" t="s">
        <v>393</v>
      </c>
      <c r="E65" s="273" t="s">
        <v>400</v>
      </c>
      <c r="F65" s="273" t="s">
        <v>10</v>
      </c>
      <c r="G65" s="245">
        <v>2016</v>
      </c>
      <c r="H65" s="273" t="s">
        <v>426</v>
      </c>
      <c r="I65" s="306">
        <f t="shared" si="1"/>
        <v>25927.598048111449</v>
      </c>
      <c r="J65" s="300">
        <f t="shared" si="2"/>
        <v>17606.89738275218</v>
      </c>
      <c r="K65" s="274">
        <v>14752.315610187548</v>
      </c>
      <c r="L65" s="274">
        <v>2854.5817725646307</v>
      </c>
      <c r="M65" s="274">
        <v>3870.6124499457301</v>
      </c>
      <c r="N65" s="274">
        <v>2633.6955389602854</v>
      </c>
      <c r="O65" s="274">
        <v>1816.3926764532569</v>
      </c>
      <c r="P65" s="291">
        <f t="shared" si="3"/>
        <v>67.907938676311957</v>
      </c>
      <c r="Q65" s="292">
        <f t="shared" si="4"/>
        <v>56.898119073016474</v>
      </c>
      <c r="R65" s="292">
        <f t="shared" si="5"/>
        <v>11.009819603295481</v>
      </c>
      <c r="S65" s="292">
        <f t="shared" si="6"/>
        <v>14.92854233069871</v>
      </c>
      <c r="T65" s="292">
        <f t="shared" si="7"/>
        <v>10.157884791615405</v>
      </c>
      <c r="U65" s="292">
        <f t="shared" si="8"/>
        <v>7.0056342013739368</v>
      </c>
      <c r="V65" s="293">
        <f t="shared" si="9"/>
        <v>468609.11967903964</v>
      </c>
      <c r="W65" s="293">
        <f t="shared" si="10"/>
        <v>318222.79362324759</v>
      </c>
      <c r="X65" s="293">
        <f t="shared" si="11"/>
        <v>266629.77490199427</v>
      </c>
      <c r="Y65" s="293">
        <f t="shared" si="12"/>
        <v>51593.018721253284</v>
      </c>
      <c r="Z65" s="293">
        <f t="shared" si="13"/>
        <v>69956.510796800008</v>
      </c>
      <c r="AA65" s="293">
        <f t="shared" si="14"/>
        <v>47600.7745</v>
      </c>
      <c r="AB65" s="293">
        <f t="shared" si="15"/>
        <v>32829.040758992123</v>
      </c>
      <c r="AC65" s="294">
        <v>0</v>
      </c>
      <c r="AD65" s="294">
        <v>0</v>
      </c>
      <c r="AE65" s="294">
        <v>0</v>
      </c>
      <c r="AF65" s="294">
        <v>0</v>
      </c>
      <c r="AG65" s="294">
        <v>0</v>
      </c>
      <c r="AH65" s="294">
        <v>0</v>
      </c>
      <c r="AI65" s="294">
        <v>0</v>
      </c>
      <c r="AJ65" s="293">
        <f>I65*(VLOOKUP($AP$8,'Exchange rate info'!$A$8:$K$19,8,FALSE))</f>
        <v>25927.598048111449</v>
      </c>
      <c r="AK65" s="293">
        <f>J65*(VLOOKUP($AP$8,'Exchange rate info'!$A$8:$K$19,8,FALSE))</f>
        <v>17606.89738275218</v>
      </c>
      <c r="AL65" s="293">
        <f>K65*(VLOOKUP($AP$8,'Exchange rate info'!$A$8:$K$19,8,FALSE))</f>
        <v>14752.315610187548</v>
      </c>
      <c r="AM65" s="293">
        <f>L65*(VLOOKUP($AP$8,'Exchange rate info'!$A$8:$K$19,8,FALSE))</f>
        <v>2854.5817725646307</v>
      </c>
      <c r="AN65" s="293">
        <f>M65*(VLOOKUP($AP$8,'Exchange rate info'!$A$8:$K$19,8,FALSE))</f>
        <v>3870.6124499457301</v>
      </c>
      <c r="AO65" s="293">
        <f>N65*(VLOOKUP($AP$8,'Exchange rate info'!$A$8:$K$19,8,FALSE))</f>
        <v>2633.6955389602854</v>
      </c>
      <c r="AP65" s="293">
        <f>O65*(VLOOKUP($AP$8,'Exchange rate info'!$A$8:$K$19,8,FALSE))</f>
        <v>1816.3926764532569</v>
      </c>
      <c r="AS65" s="215">
        <f>VLOOKUP(($D65&amp;$H65&amp;$AS$8),'Exchange rate info'!$C$8:$I$19,6,FALSE)</f>
        <v>18.073757499999999</v>
      </c>
      <c r="AT65" s="215">
        <f>VLOOKUP(($D65&amp;$H65&amp;$AS$8),'Exchange rate info'!$C$8:$I$19,7,FALSE)</f>
        <v>5.5328837957464024E-2</v>
      </c>
      <c r="BI65" s="193"/>
      <c r="BJ65" s="193"/>
    </row>
    <row r="66" spans="2:62" ht="13">
      <c r="B66" s="290" t="str">
        <f t="shared" si="0"/>
        <v>GuadalajaraIT2016 H1</v>
      </c>
      <c r="C66" s="273" t="s">
        <v>364</v>
      </c>
      <c r="D66" s="273" t="s">
        <v>393</v>
      </c>
      <c r="E66" s="273" t="s">
        <v>400</v>
      </c>
      <c r="F66" s="273" t="s">
        <v>233</v>
      </c>
      <c r="G66" s="245">
        <v>2016</v>
      </c>
      <c r="H66" s="273" t="s">
        <v>426</v>
      </c>
      <c r="I66" s="306">
        <f t="shared" si="1"/>
        <v>42816.642932661722</v>
      </c>
      <c r="J66" s="300">
        <f t="shared" si="2"/>
        <v>32339.081987827638</v>
      </c>
      <c r="K66" s="274">
        <v>29483.817389590815</v>
      </c>
      <c r="L66" s="274">
        <v>2855.2645982368235</v>
      </c>
      <c r="M66" s="274">
        <v>5701.5038943174941</v>
      </c>
      <c r="N66" s="274">
        <v>2633.6955389602854</v>
      </c>
      <c r="O66" s="274">
        <v>2142.3615115562998</v>
      </c>
      <c r="P66" s="291">
        <f t="shared" si="3"/>
        <v>75.529232963657904</v>
      </c>
      <c r="Q66" s="292">
        <f t="shared" si="4"/>
        <v>68.860647099214177</v>
      </c>
      <c r="R66" s="292">
        <f t="shared" si="5"/>
        <v>6.6685858644437275</v>
      </c>
      <c r="S66" s="292">
        <f t="shared" si="6"/>
        <v>13.316092770944984</v>
      </c>
      <c r="T66" s="292">
        <f t="shared" si="7"/>
        <v>6.1511023718097935</v>
      </c>
      <c r="U66" s="292">
        <f t="shared" si="8"/>
        <v>5.0035718935873117</v>
      </c>
      <c r="V66" s="293">
        <f t="shared" si="9"/>
        <v>773857.62132901675</v>
      </c>
      <c r="W66" s="293">
        <f t="shared" si="10"/>
        <v>584488.7256206146</v>
      </c>
      <c r="X66" s="293">
        <f t="shared" si="11"/>
        <v>532883.36567374738</v>
      </c>
      <c r="Y66" s="293">
        <f t="shared" si="12"/>
        <v>51605.359946867269</v>
      </c>
      <c r="Z66" s="293">
        <f t="shared" si="13"/>
        <v>103047.59877120001</v>
      </c>
      <c r="AA66" s="293">
        <f t="shared" si="14"/>
        <v>47600.7745</v>
      </c>
      <c r="AB66" s="293">
        <f t="shared" si="15"/>
        <v>38720.522437202009</v>
      </c>
      <c r="AC66" s="294">
        <v>0</v>
      </c>
      <c r="AD66" s="294">
        <v>0</v>
      </c>
      <c r="AE66" s="294">
        <v>0</v>
      </c>
      <c r="AF66" s="294">
        <v>0</v>
      </c>
      <c r="AG66" s="294">
        <v>0</v>
      </c>
      <c r="AH66" s="294">
        <v>0</v>
      </c>
      <c r="AI66" s="294">
        <v>0</v>
      </c>
      <c r="AJ66" s="293">
        <f>I66*(VLOOKUP($AP$8,'Exchange rate info'!$A$8:$K$19,8,FALSE))</f>
        <v>42816.642932661722</v>
      </c>
      <c r="AK66" s="293">
        <f>J66*(VLOOKUP($AP$8,'Exchange rate info'!$A$8:$K$19,8,FALSE))</f>
        <v>32339.081987827638</v>
      </c>
      <c r="AL66" s="293">
        <f>K66*(VLOOKUP($AP$8,'Exchange rate info'!$A$8:$K$19,8,FALSE))</f>
        <v>29483.817389590815</v>
      </c>
      <c r="AM66" s="293">
        <f>L66*(VLOOKUP($AP$8,'Exchange rate info'!$A$8:$K$19,8,FALSE))</f>
        <v>2855.2645982368235</v>
      </c>
      <c r="AN66" s="293">
        <f>M66*(VLOOKUP($AP$8,'Exchange rate info'!$A$8:$K$19,8,FALSE))</f>
        <v>5701.5038943174941</v>
      </c>
      <c r="AO66" s="293">
        <f>N66*(VLOOKUP($AP$8,'Exchange rate info'!$A$8:$K$19,8,FALSE))</f>
        <v>2633.6955389602854</v>
      </c>
      <c r="AP66" s="293">
        <f>O66*(VLOOKUP($AP$8,'Exchange rate info'!$A$8:$K$19,8,FALSE))</f>
        <v>2142.3615115562998</v>
      </c>
      <c r="AS66" s="215">
        <f>VLOOKUP(($D66&amp;$H66&amp;$AS$8),'Exchange rate info'!$C$8:$I$19,6,FALSE)</f>
        <v>18.073757499999999</v>
      </c>
      <c r="AT66" s="215">
        <f>VLOOKUP(($D66&amp;$H66&amp;$AS$8),'Exchange rate info'!$C$8:$I$19,7,FALSE)</f>
        <v>5.5328837957464024E-2</v>
      </c>
      <c r="BI66" s="193"/>
      <c r="BJ66" s="193"/>
    </row>
    <row r="67" spans="2:62" ht="13">
      <c r="B67" s="290" t="str">
        <f t="shared" si="0"/>
        <v>GuadalajaraKP2016 H1</v>
      </c>
      <c r="C67" s="273" t="s">
        <v>364</v>
      </c>
      <c r="D67" s="273" t="s">
        <v>393</v>
      </c>
      <c r="E67" s="273" t="s">
        <v>400</v>
      </c>
      <c r="F67" s="273" t="s">
        <v>405</v>
      </c>
      <c r="G67" s="245">
        <v>2016</v>
      </c>
      <c r="H67" s="273" t="s">
        <v>426</v>
      </c>
      <c r="I67" s="306">
        <f t="shared" si="1"/>
        <v>42095.043261134968</v>
      </c>
      <c r="J67" s="300">
        <f t="shared" si="2"/>
        <v>30811.166164203893</v>
      </c>
      <c r="K67" s="274">
        <v>27955.88131010874</v>
      </c>
      <c r="L67" s="274">
        <v>2855.2848540951522</v>
      </c>
      <c r="M67" s="274">
        <v>5701.5038943174941</v>
      </c>
      <c r="N67" s="274">
        <v>2633.6955389602854</v>
      </c>
      <c r="O67" s="274">
        <v>2948.6776636532945</v>
      </c>
      <c r="P67" s="291">
        <f t="shared" si="3"/>
        <v>73.194285543473654</v>
      </c>
      <c r="Q67" s="292">
        <f t="shared" si="4"/>
        <v>66.411337640599427</v>
      </c>
      <c r="R67" s="292">
        <f t="shared" si="5"/>
        <v>6.7829479028742252</v>
      </c>
      <c r="S67" s="292">
        <f t="shared" si="6"/>
        <v>13.544359270397788</v>
      </c>
      <c r="T67" s="292">
        <f t="shared" si="7"/>
        <v>6.2565455096987481</v>
      </c>
      <c r="U67" s="292">
        <f t="shared" si="8"/>
        <v>7.0048096764298045</v>
      </c>
      <c r="V67" s="293">
        <f t="shared" si="9"/>
        <v>760815.6038537625</v>
      </c>
      <c r="W67" s="293">
        <f t="shared" si="10"/>
        <v>556873.5455440263</v>
      </c>
      <c r="X67" s="293">
        <f t="shared" si="11"/>
        <v>505267.81949768763</v>
      </c>
      <c r="Y67" s="293">
        <f t="shared" si="12"/>
        <v>51605.726046338663</v>
      </c>
      <c r="Z67" s="293">
        <f t="shared" si="13"/>
        <v>103047.59877120001</v>
      </c>
      <c r="AA67" s="293">
        <f t="shared" si="14"/>
        <v>47600.7745</v>
      </c>
      <c r="AB67" s="293">
        <f t="shared" si="15"/>
        <v>53293.685038536205</v>
      </c>
      <c r="AC67" s="294">
        <v>0</v>
      </c>
      <c r="AD67" s="294">
        <v>0</v>
      </c>
      <c r="AE67" s="294">
        <v>0</v>
      </c>
      <c r="AF67" s="294">
        <v>0</v>
      </c>
      <c r="AG67" s="294">
        <v>0</v>
      </c>
      <c r="AH67" s="294">
        <v>0</v>
      </c>
      <c r="AI67" s="294">
        <v>0</v>
      </c>
      <c r="AJ67" s="293">
        <f>I67*(VLOOKUP($AP$8,'Exchange rate info'!$A$8:$K$19,8,FALSE))</f>
        <v>42095.043261134968</v>
      </c>
      <c r="AK67" s="293">
        <f>J67*(VLOOKUP($AP$8,'Exchange rate info'!$A$8:$K$19,8,FALSE))</f>
        <v>30811.166164203893</v>
      </c>
      <c r="AL67" s="293">
        <f>K67*(VLOOKUP($AP$8,'Exchange rate info'!$A$8:$K$19,8,FALSE))</f>
        <v>27955.88131010874</v>
      </c>
      <c r="AM67" s="293">
        <f>L67*(VLOOKUP($AP$8,'Exchange rate info'!$A$8:$K$19,8,FALSE))</f>
        <v>2855.2848540951522</v>
      </c>
      <c r="AN67" s="293">
        <f>M67*(VLOOKUP($AP$8,'Exchange rate info'!$A$8:$K$19,8,FALSE))</f>
        <v>5701.5038943174941</v>
      </c>
      <c r="AO67" s="293">
        <f>N67*(VLOOKUP($AP$8,'Exchange rate info'!$A$8:$K$19,8,FALSE))</f>
        <v>2633.6955389602854</v>
      </c>
      <c r="AP67" s="293">
        <f>O67*(VLOOKUP($AP$8,'Exchange rate info'!$A$8:$K$19,8,FALSE))</f>
        <v>2948.6776636532945</v>
      </c>
      <c r="AS67" s="215">
        <f>VLOOKUP(($D67&amp;$H67&amp;$AS$8),'Exchange rate info'!$C$8:$I$19,6,FALSE)</f>
        <v>18.073757499999999</v>
      </c>
      <c r="AT67" s="215">
        <f>VLOOKUP(($D67&amp;$H67&amp;$AS$8),'Exchange rate info'!$C$8:$I$19,7,FALSE)</f>
        <v>5.5328837957464024E-2</v>
      </c>
      <c r="BI67" s="193"/>
      <c r="BJ67" s="193"/>
    </row>
    <row r="68" spans="2:6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BI68" s="193"/>
      <c r="BJ68" s="193"/>
    </row>
    <row r="69" spans="2:6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BI69" s="193"/>
      <c r="BJ69" s="193"/>
    </row>
    <row r="70" spans="2:6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BI70" s="193"/>
      <c r="BJ70" s="193"/>
    </row>
    <row r="71" spans="2:6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BI71" s="193"/>
      <c r="BJ71" s="193"/>
    </row>
    <row r="72" spans="2:6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BI72" s="193"/>
      <c r="BJ72" s="193"/>
    </row>
    <row r="73" spans="2:6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BI73" s="193"/>
      <c r="BJ73" s="193"/>
    </row>
    <row r="74" spans="2:6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BI74" s="193"/>
      <c r="BJ74" s="193"/>
    </row>
    <row r="75" spans="2:6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BI75" s="193"/>
      <c r="BJ75" s="193"/>
    </row>
    <row r="76" spans="2:6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BI76" s="193"/>
      <c r="BJ76" s="193"/>
    </row>
    <row r="77" spans="2:6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BI77" s="193"/>
      <c r="BJ77" s="193"/>
    </row>
    <row r="78" spans="2:6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BI78" s="193"/>
      <c r="BJ78" s="193"/>
    </row>
    <row r="79" spans="2:6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BI79" s="193"/>
      <c r="BJ79" s="193"/>
    </row>
    <row r="80" spans="2:6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BI80" s="193"/>
      <c r="BJ80" s="193"/>
    </row>
    <row r="81" spans="2:6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BI81" s="193"/>
      <c r="BJ81" s="193"/>
    </row>
    <row r="82" spans="2:6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BI82" s="193"/>
      <c r="BJ82" s="193"/>
    </row>
    <row r="83" spans="2:6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BI83" s="193"/>
      <c r="BJ83" s="193"/>
    </row>
    <row r="84" spans="2:6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BI84" s="193"/>
      <c r="BJ84" s="193"/>
    </row>
    <row r="85" spans="2:62">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BI85" s="193"/>
      <c r="BJ85" s="193"/>
    </row>
    <row r="86" spans="2:62">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BI86" s="193"/>
      <c r="BJ86" s="193"/>
    </row>
    <row r="87" spans="2:62">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BI87" s="193"/>
      <c r="BJ87" s="193"/>
    </row>
    <row r="88" spans="2:62">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BI88" s="193"/>
      <c r="BJ88" s="193"/>
    </row>
    <row r="89" spans="2:62">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BI89" s="193"/>
      <c r="BJ89" s="193"/>
    </row>
    <row r="90" spans="2:62">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BI90" s="193"/>
      <c r="BJ90" s="193"/>
    </row>
    <row r="91" spans="2:62">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BI91" s="193"/>
      <c r="BJ91" s="193"/>
    </row>
    <row r="92" spans="2:6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BI92" s="193"/>
      <c r="BJ92" s="193"/>
    </row>
    <row r="93" spans="2:62">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BI93" s="193"/>
      <c r="BJ93" s="193"/>
    </row>
    <row r="94" spans="2:62">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BI94" s="193"/>
      <c r="BJ94" s="193"/>
    </row>
    <row r="95" spans="2:62">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BI95" s="193"/>
      <c r="BJ95" s="193"/>
    </row>
    <row r="96" spans="2:62">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BI96" s="193"/>
      <c r="BJ96" s="193"/>
    </row>
    <row r="97" spans="2:62">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BI97" s="193"/>
      <c r="BJ97" s="193"/>
    </row>
    <row r="98" spans="2:62">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BI98" s="193"/>
      <c r="BJ98" s="193"/>
    </row>
    <row r="99" spans="2:62">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BI99" s="193"/>
      <c r="BJ99" s="193"/>
    </row>
    <row r="100" spans="2:62">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BI100" s="193"/>
      <c r="BJ100" s="193"/>
    </row>
    <row r="101" spans="2:62">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BI101" s="193"/>
      <c r="BJ101" s="193"/>
    </row>
    <row r="102" spans="2:6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BI102" s="193"/>
      <c r="BJ102" s="193"/>
    </row>
    <row r="103" spans="2:62">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BI103" s="193"/>
      <c r="BJ103" s="193"/>
    </row>
    <row r="104" spans="2:62">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BI104" s="193"/>
      <c r="BJ104" s="193"/>
    </row>
    <row r="105" spans="2:62">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BI105" s="193"/>
      <c r="BJ105" s="193"/>
    </row>
    <row r="106" spans="2:62">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BI106" s="193"/>
      <c r="BJ106" s="193"/>
    </row>
    <row r="107" spans="2:62">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BI107" s="193"/>
      <c r="BJ107" s="193"/>
    </row>
    <row r="108" spans="2:62">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BI108" s="193"/>
      <c r="BJ108" s="193"/>
    </row>
    <row r="109" spans="2:62">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BI109" s="193"/>
      <c r="BJ109" s="193"/>
    </row>
    <row r="110" spans="2:62">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BI110" s="193"/>
      <c r="BJ110" s="193"/>
    </row>
    <row r="111" spans="2:62">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BI111" s="193"/>
      <c r="BJ111" s="193"/>
    </row>
    <row r="112" spans="2:6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BI112" s="193"/>
      <c r="BJ112" s="193"/>
    </row>
    <row r="113" spans="2:62">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BI113" s="193"/>
      <c r="BJ113" s="193"/>
    </row>
    <row r="114" spans="2:62">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BI114" s="193"/>
      <c r="BJ114" s="193"/>
    </row>
    <row r="115" spans="2:62">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BI115" s="193"/>
      <c r="BJ115" s="193"/>
    </row>
    <row r="116" spans="2:62">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BI116" s="193"/>
      <c r="BJ116" s="193"/>
    </row>
    <row r="117" spans="2:62">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BI117" s="193"/>
      <c r="BJ117" s="193"/>
    </row>
    <row r="118" spans="2:62">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BI118" s="193"/>
      <c r="BJ118" s="193"/>
    </row>
    <row r="119" spans="2:62">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BI119" s="193"/>
      <c r="BJ119" s="193"/>
    </row>
    <row r="120" spans="2:62">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BI120" s="193"/>
      <c r="BJ120" s="193"/>
    </row>
    <row r="121" spans="2:62">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BI121" s="193"/>
      <c r="BJ121" s="193"/>
    </row>
    <row r="122" spans="2:6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BI122" s="193"/>
      <c r="BJ122" s="193"/>
    </row>
    <row r="123" spans="2:62">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BI123" s="193"/>
      <c r="BJ123" s="193"/>
    </row>
    <row r="124" spans="2:62">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BI124" s="193"/>
      <c r="BJ124" s="193"/>
    </row>
    <row r="125" spans="2:62">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BI125" s="193"/>
      <c r="BJ125" s="193"/>
    </row>
    <row r="126" spans="2:6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BI126" s="193"/>
      <c r="BJ126" s="193"/>
    </row>
    <row r="127" spans="2:62">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BI127" s="193"/>
      <c r="BJ127" s="193"/>
    </row>
    <row r="128" spans="2:62">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BI128" s="193"/>
      <c r="BJ128" s="193"/>
    </row>
    <row r="129" spans="2:62">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BI129" s="193"/>
      <c r="BJ129" s="193"/>
    </row>
    <row r="130" spans="2:62">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BI130" s="193"/>
      <c r="BJ130" s="193"/>
    </row>
    <row r="131" spans="2:62">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BI131" s="193"/>
      <c r="BJ131" s="193"/>
    </row>
    <row r="132" spans="2:6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BI132" s="193"/>
      <c r="BJ132" s="193"/>
    </row>
    <row r="133" spans="2:62">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BI133" s="193"/>
      <c r="BJ133" s="193"/>
    </row>
    <row r="134" spans="2:62">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BI134" s="193"/>
      <c r="BJ134" s="193"/>
    </row>
    <row r="135" spans="2:62">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BI135" s="193"/>
      <c r="BJ135" s="193"/>
    </row>
    <row r="136" spans="2:62">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BI136" s="193"/>
      <c r="BJ136" s="193"/>
    </row>
    <row r="137" spans="2:62">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BI137" s="193"/>
      <c r="BJ137" s="193"/>
    </row>
    <row r="138" spans="2:62">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BI138" s="193"/>
      <c r="BJ138" s="193"/>
    </row>
    <row r="139" spans="2:62">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BI139" s="193"/>
      <c r="BJ139" s="193"/>
    </row>
    <row r="140" spans="2:62">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BI140" s="193"/>
      <c r="BJ140" s="193"/>
    </row>
    <row r="141" spans="2:62">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BI141" s="193"/>
      <c r="BJ141" s="193"/>
    </row>
    <row r="142" spans="2:6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BI142" s="193"/>
      <c r="BJ142" s="193"/>
    </row>
    <row r="143" spans="2:62">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BI143" s="193"/>
      <c r="BJ143" s="193"/>
    </row>
    <row r="144" spans="2:62">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BI144" s="193"/>
      <c r="BJ144" s="193"/>
    </row>
    <row r="145" spans="2:62">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BI145" s="193"/>
      <c r="BJ145" s="193"/>
    </row>
    <row r="146" spans="2:62">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BI146" s="193"/>
      <c r="BJ146" s="193"/>
    </row>
    <row r="147" spans="2:62">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BI147" s="193"/>
      <c r="BJ147" s="193"/>
    </row>
    <row r="148" spans="2:62">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BI148" s="193"/>
      <c r="BJ148" s="193"/>
    </row>
    <row r="149" spans="2:62">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BI149" s="193"/>
      <c r="BJ149" s="193"/>
    </row>
    <row r="150" spans="2:62">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BI150" s="193"/>
      <c r="BJ150" s="193"/>
    </row>
    <row r="151" spans="2:62">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BI151" s="193"/>
      <c r="BJ151" s="193"/>
    </row>
    <row r="152" spans="2:6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BI152" s="193"/>
      <c r="BJ152" s="193"/>
    </row>
    <row r="153" spans="2:62">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BI153" s="193"/>
      <c r="BJ153" s="193"/>
    </row>
    <row r="154" spans="2:62">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BI154" s="193"/>
      <c r="BJ154" s="193"/>
    </row>
    <row r="155" spans="2:62">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BI155" s="193"/>
      <c r="BJ155" s="193"/>
    </row>
    <row r="156" spans="2:62">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BI156" s="193"/>
      <c r="BJ156" s="193"/>
    </row>
    <row r="157" spans="2:62">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BI157" s="193"/>
      <c r="BJ157" s="193"/>
    </row>
    <row r="158" spans="2:62">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BI158" s="193"/>
      <c r="BJ158" s="193"/>
    </row>
    <row r="159" spans="2:62">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BI159" s="193"/>
      <c r="BJ159" s="193"/>
    </row>
    <row r="160" spans="2:62">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BI160" s="193"/>
      <c r="BJ160" s="193"/>
    </row>
    <row r="161" spans="2:62">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BI161" s="193"/>
      <c r="BJ161" s="193"/>
    </row>
    <row r="162" spans="2: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BI162" s="193"/>
      <c r="BJ162" s="193"/>
    </row>
    <row r="163" spans="2:62">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BI163" s="193"/>
      <c r="BJ163" s="193"/>
    </row>
    <row r="164" spans="2:62">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BI164" s="193"/>
      <c r="BJ164" s="193"/>
    </row>
    <row r="165" spans="2:62">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BI165" s="193"/>
      <c r="BJ165" s="193"/>
    </row>
    <row r="166" spans="2:62">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BI166" s="193"/>
      <c r="BJ166" s="193"/>
    </row>
    <row r="167" spans="2:62">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BI167" s="193"/>
      <c r="BJ167" s="193"/>
    </row>
    <row r="168" spans="2:62">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BI168" s="193"/>
      <c r="BJ168" s="193"/>
    </row>
    <row r="169" spans="2:62">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BI169" s="193"/>
      <c r="BJ169" s="193"/>
    </row>
    <row r="170" spans="2:62">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BI170" s="193"/>
      <c r="BJ170" s="193"/>
    </row>
    <row r="171" spans="2:62">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BI171" s="193"/>
      <c r="BJ171" s="193"/>
    </row>
    <row r="172" spans="2:6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BI172" s="193"/>
      <c r="BJ172" s="193"/>
    </row>
    <row r="173" spans="2:62">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BI173" s="193"/>
      <c r="BJ173" s="193"/>
    </row>
    <row r="174" spans="2:62">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BI174" s="193"/>
      <c r="BJ174" s="193"/>
    </row>
    <row r="175" spans="2:62">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BI175" s="193"/>
      <c r="BJ175" s="193"/>
    </row>
    <row r="176" spans="2:62">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BI176" s="193"/>
      <c r="BJ176" s="193"/>
    </row>
    <row r="177" spans="2:62">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BI177" s="193"/>
      <c r="BJ177" s="193"/>
    </row>
    <row r="178" spans="2:62">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BI178" s="193"/>
      <c r="BJ178" s="193"/>
    </row>
    <row r="179" spans="2:62">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BI179" s="193"/>
      <c r="BJ179" s="193"/>
    </row>
    <row r="180" spans="2:62">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BI180" s="193"/>
      <c r="BJ180" s="193"/>
    </row>
    <row r="181" spans="2:62">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BI181" s="193"/>
      <c r="BJ181" s="193"/>
    </row>
    <row r="182" spans="2:6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BI182" s="193"/>
      <c r="BJ182" s="193"/>
    </row>
    <row r="183" spans="2:62">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BI183" s="193"/>
      <c r="BJ183" s="193"/>
    </row>
    <row r="184" spans="2:62">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BI184" s="193"/>
      <c r="BJ184" s="193"/>
    </row>
    <row r="185" spans="2:62">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BI185" s="193"/>
      <c r="BJ185" s="193"/>
    </row>
    <row r="186" spans="2:62">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BI186" s="193"/>
      <c r="BJ186" s="193"/>
    </row>
    <row r="187" spans="2:62">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BI187" s="193"/>
      <c r="BJ187" s="193"/>
    </row>
    <row r="188" spans="2:62">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BI188" s="193"/>
      <c r="BJ188" s="193"/>
    </row>
    <row r="189" spans="2:62">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BI189" s="193"/>
      <c r="BJ189" s="193"/>
    </row>
    <row r="190" spans="2:62">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BI190" s="193"/>
      <c r="BJ190" s="193"/>
    </row>
    <row r="191" spans="2:62">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BI191" s="193"/>
      <c r="BJ191" s="193"/>
    </row>
    <row r="192" spans="2:6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BI192" s="193"/>
      <c r="BJ192" s="193"/>
    </row>
    <row r="193" spans="2:62">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BI193" s="193"/>
      <c r="BJ193" s="193"/>
    </row>
    <row r="194" spans="2:62">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BI194" s="193"/>
      <c r="BJ194" s="193"/>
    </row>
    <row r="195" spans="2:62">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BI195" s="193"/>
      <c r="BJ195" s="193"/>
    </row>
    <row r="196" spans="2:62">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BI196" s="193"/>
      <c r="BJ196" s="193"/>
    </row>
    <row r="197" spans="2:62">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BI197" s="193"/>
      <c r="BJ197" s="193"/>
    </row>
    <row r="198" spans="2:62">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BI198" s="193"/>
      <c r="BJ198" s="193"/>
    </row>
    <row r="199" spans="2:62">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BI199" s="193"/>
      <c r="BJ199" s="193"/>
    </row>
    <row r="200" spans="2:62">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BI200" s="193"/>
      <c r="BJ200" s="193"/>
    </row>
    <row r="201" spans="2:62">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BI201" s="193"/>
      <c r="BJ201" s="193"/>
    </row>
    <row r="202" spans="2:6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BI202" s="193"/>
      <c r="BJ202" s="193"/>
    </row>
    <row r="203" spans="2:62">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BI203" s="193"/>
      <c r="BJ203" s="193"/>
    </row>
    <row r="204" spans="2:62">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BI204" s="193"/>
      <c r="BJ204" s="193"/>
    </row>
    <row r="205" spans="2:62">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BI205" s="193"/>
      <c r="BJ205" s="193"/>
    </row>
    <row r="206" spans="2:62">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BI206" s="193"/>
      <c r="BJ206" s="193"/>
    </row>
    <row r="207" spans="2:62">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BI207" s="193"/>
      <c r="BJ207" s="193"/>
    </row>
    <row r="208" spans="2:62">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BI208" s="193"/>
      <c r="BJ208" s="193"/>
    </row>
    <row r="209" spans="2:62">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BI209" s="193"/>
      <c r="BJ209" s="193"/>
    </row>
    <row r="210" spans="2:62">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BI210" s="193"/>
      <c r="BJ210" s="193"/>
    </row>
    <row r="211" spans="2:62">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BI211" s="193"/>
      <c r="BJ211" s="193"/>
    </row>
    <row r="212" spans="2:6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BI212" s="193"/>
      <c r="BJ212" s="193"/>
    </row>
    <row r="213" spans="2:62">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BI213" s="193"/>
      <c r="BJ213" s="193"/>
    </row>
    <row r="214" spans="2:62">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BI214" s="193"/>
      <c r="BJ214" s="193"/>
    </row>
    <row r="215" spans="2:62">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BI215" s="193"/>
      <c r="BJ215" s="193"/>
    </row>
    <row r="216" spans="2:62">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BI216" s="193"/>
      <c r="BJ216" s="193"/>
    </row>
    <row r="217" spans="2:62">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BI217" s="193"/>
      <c r="BJ217" s="193"/>
    </row>
    <row r="218" spans="2:62">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BI218" s="193"/>
      <c r="BJ218" s="193"/>
    </row>
    <row r="219" spans="2:62">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BI219" s="193"/>
      <c r="BJ219" s="193"/>
    </row>
    <row r="220" spans="2:62">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BI220" s="193"/>
      <c r="BJ220" s="193"/>
    </row>
    <row r="221" spans="2:62">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BI221" s="193"/>
      <c r="BJ221" s="193"/>
    </row>
    <row r="222" spans="2:6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BI222" s="193"/>
      <c r="BJ222" s="193"/>
    </row>
    <row r="223" spans="2:62">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BI223" s="193"/>
      <c r="BJ223" s="193"/>
    </row>
    <row r="224" spans="2:62">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BI224" s="193"/>
      <c r="BJ224" s="193"/>
    </row>
    <row r="225" spans="2:62">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BI225" s="193"/>
      <c r="BJ225" s="193"/>
    </row>
    <row r="226" spans="2:62">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BI226" s="193"/>
      <c r="BJ226" s="193"/>
    </row>
    <row r="227" spans="2:62">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BI227" s="193"/>
      <c r="BJ227" s="193"/>
    </row>
    <row r="228" spans="2:62">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BI228" s="193"/>
      <c r="BJ228" s="193"/>
    </row>
    <row r="229" spans="2:62">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BI229" s="193"/>
      <c r="BJ229" s="193"/>
    </row>
    <row r="230" spans="2:62">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BI230" s="193"/>
      <c r="BJ230" s="193"/>
    </row>
    <row r="231" spans="2:62">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BI231" s="193"/>
      <c r="BJ231" s="193"/>
    </row>
    <row r="232" spans="2:6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BI232" s="193"/>
      <c r="BJ232" s="193"/>
    </row>
    <row r="233" spans="2:62">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BI233" s="193"/>
      <c r="BJ233" s="193"/>
    </row>
    <row r="234" spans="2:62">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BI234" s="193"/>
      <c r="BJ234" s="193"/>
    </row>
    <row r="235" spans="2:62">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BI235" s="193"/>
      <c r="BJ235" s="193"/>
    </row>
    <row r="236" spans="2:62">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BI236" s="193"/>
      <c r="BJ236" s="193"/>
    </row>
    <row r="237" spans="2:62">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BI237" s="193"/>
      <c r="BJ237" s="193"/>
    </row>
    <row r="238" spans="2:62">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BI238" s="193"/>
      <c r="BJ238" s="193"/>
    </row>
    <row r="239" spans="2:62">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BI239" s="193"/>
      <c r="BJ239" s="193"/>
    </row>
    <row r="240" spans="2:62">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BI240" s="193"/>
      <c r="BJ240" s="193"/>
    </row>
    <row r="241" spans="2:62">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BI241" s="193"/>
      <c r="BJ241" s="193"/>
    </row>
    <row r="242" spans="2:6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BI242" s="193"/>
      <c r="BJ242" s="193"/>
    </row>
    <row r="243" spans="2:62">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BI243" s="193"/>
      <c r="BJ243" s="193"/>
    </row>
    <row r="244" spans="2:62">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BI244" s="193"/>
      <c r="BJ244" s="193"/>
    </row>
    <row r="245" spans="2:62">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BI245" s="193"/>
      <c r="BJ245" s="193"/>
    </row>
    <row r="246" spans="2:62">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BI246" s="193"/>
      <c r="BJ246" s="193"/>
    </row>
    <row r="247" spans="2:62">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BI247" s="193"/>
      <c r="BJ247" s="193"/>
    </row>
    <row r="248" spans="2:62">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BI248" s="193"/>
      <c r="BJ248" s="193"/>
    </row>
    <row r="249" spans="2:62">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BI249" s="193"/>
      <c r="BJ249" s="193"/>
    </row>
    <row r="250" spans="2:62">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BI250" s="193"/>
      <c r="BJ250" s="193"/>
    </row>
    <row r="251" spans="2:62">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BI251" s="193"/>
      <c r="BJ251" s="193"/>
    </row>
    <row r="252" spans="2:6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BI252" s="193"/>
      <c r="BJ252" s="193"/>
    </row>
    <row r="253" spans="2:62">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BI253" s="193"/>
      <c r="BJ253" s="193"/>
    </row>
    <row r="254" spans="2:62">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BI254" s="193"/>
      <c r="BJ254" s="193"/>
    </row>
    <row r="255" spans="2:62">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BI255" s="193"/>
      <c r="BJ255" s="193"/>
    </row>
    <row r="256" spans="2:62">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BI256" s="193"/>
      <c r="BJ256" s="193"/>
    </row>
    <row r="257" spans="2:62">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BI257" s="193"/>
      <c r="BJ257" s="193"/>
    </row>
    <row r="258" spans="2:62">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BI258" s="193"/>
      <c r="BJ258" s="193"/>
    </row>
    <row r="259" spans="2:62">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BI259" s="193"/>
      <c r="BJ259" s="193"/>
    </row>
    <row r="260" spans="2:62">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BI260" s="193"/>
      <c r="BJ260" s="193"/>
    </row>
    <row r="261" spans="2:62">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BI261" s="193"/>
      <c r="BJ261" s="193"/>
    </row>
    <row r="262" spans="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BI262" s="193"/>
      <c r="BJ262" s="193"/>
    </row>
    <row r="263" spans="2:62">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BI263" s="193"/>
      <c r="BJ263" s="193"/>
    </row>
    <row r="264" spans="2:62">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BI264" s="193"/>
      <c r="BJ264" s="193"/>
    </row>
    <row r="265" spans="2:62">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BI265" s="193"/>
      <c r="BJ265" s="193"/>
    </row>
    <row r="266" spans="2:62">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BI266" s="193"/>
      <c r="BJ266" s="193"/>
    </row>
    <row r="267" spans="2:62">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BI267" s="193"/>
      <c r="BJ267" s="193"/>
    </row>
    <row r="268" spans="2:62">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BI268" s="193"/>
      <c r="BJ268" s="193"/>
    </row>
    <row r="269" spans="2:62">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BI269" s="193"/>
      <c r="BJ269" s="193"/>
    </row>
    <row r="270" spans="2:62">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BI270" s="193"/>
      <c r="BJ270" s="193"/>
    </row>
    <row r="271" spans="2:62">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BI271" s="193"/>
      <c r="BJ271" s="193"/>
    </row>
    <row r="272" spans="2:6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BI272" s="193"/>
      <c r="BJ272" s="193"/>
    </row>
    <row r="273" spans="2:62">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BI273" s="193"/>
      <c r="BJ273" s="193"/>
    </row>
    <row r="274" spans="2:62">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BI274" s="193"/>
      <c r="BJ274" s="193"/>
    </row>
    <row r="275" spans="2:62">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BI275" s="193"/>
      <c r="BJ275" s="193"/>
    </row>
    <row r="276" spans="2:62">
      <c r="B276" s="207" t="str">
        <f>E276&amp;F276&amp;H276</f>
        <v>QueretaroBP2016 H2</v>
      </c>
      <c r="C276" s="212" t="s">
        <v>364</v>
      </c>
      <c r="D276" s="212" t="s">
        <v>393</v>
      </c>
      <c r="E276" s="212" t="s">
        <v>395</v>
      </c>
      <c r="F276" s="212" t="s">
        <v>404</v>
      </c>
      <c r="G276" s="214">
        <v>2014</v>
      </c>
      <c r="H276" s="212" t="s">
        <v>427</v>
      </c>
      <c r="I276" s="221">
        <f>SUM(K276:O276)</f>
        <v>29855.162075578308</v>
      </c>
      <c r="J276" s="222">
        <f>SUM(K276,L276)</f>
        <v>21556.926859855266</v>
      </c>
      <c r="K276" s="253">
        <v>19601.211041340484</v>
      </c>
      <c r="L276" s="253">
        <v>1955.7158185147805</v>
      </c>
      <c r="M276" s="253">
        <v>3330.5577704588145</v>
      </c>
      <c r="N276" s="253">
        <v>807.85759172048847</v>
      </c>
      <c r="O276" s="253">
        <v>4159.8198535437405</v>
      </c>
      <c r="P276" s="248">
        <f t="shared" ref="P276:U276" si="70">J276*100/$I276</f>
        <v>72.205023725156579</v>
      </c>
      <c r="Q276" s="209">
        <f t="shared" si="70"/>
        <v>65.654344772003043</v>
      </c>
      <c r="R276" s="209">
        <f t="shared" si="70"/>
        <v>6.5506789531535228</v>
      </c>
      <c r="S276" s="209">
        <f t="shared" si="70"/>
        <v>11.155718270855509</v>
      </c>
      <c r="T276" s="209">
        <f t="shared" si="70"/>
        <v>2.7059226463932697</v>
      </c>
      <c r="U276" s="209">
        <f t="shared" si="70"/>
        <v>13.933335357594649</v>
      </c>
      <c r="V276" s="210" t="e">
        <f t="shared" ref="V276:AB276" si="71">I276/$AT276</f>
        <v>#DIV/0!</v>
      </c>
      <c r="W276" s="210" t="e">
        <f t="shared" si="71"/>
        <v>#DIV/0!</v>
      </c>
      <c r="X276" s="210" t="e">
        <f t="shared" si="71"/>
        <v>#DIV/0!</v>
      </c>
      <c r="Y276" s="210" t="e">
        <f t="shared" si="71"/>
        <v>#DIV/0!</v>
      </c>
      <c r="Z276" s="210" t="e">
        <f t="shared" si="71"/>
        <v>#DIV/0!</v>
      </c>
      <c r="AA276" s="210" t="e">
        <f t="shared" si="71"/>
        <v>#DIV/0!</v>
      </c>
      <c r="AB276" s="210" t="e">
        <f t="shared" si="71"/>
        <v>#DIV/0!</v>
      </c>
      <c r="AC276" s="219" t="e">
        <f t="shared" ref="AC276:AI276" si="72">I276/I275-1</f>
        <v>#DIV/0!</v>
      </c>
      <c r="AD276" s="219" t="e">
        <f t="shared" si="72"/>
        <v>#DIV/0!</v>
      </c>
      <c r="AE276" s="219" t="e">
        <f t="shared" si="72"/>
        <v>#DIV/0!</v>
      </c>
      <c r="AF276" s="219" t="e">
        <f t="shared" si="72"/>
        <v>#DIV/0!</v>
      </c>
      <c r="AG276" s="219" t="e">
        <f t="shared" si="72"/>
        <v>#DIV/0!</v>
      </c>
      <c r="AH276" s="219" t="e">
        <f t="shared" si="72"/>
        <v>#DIV/0!</v>
      </c>
      <c r="AI276" s="219" t="e">
        <f t="shared" si="72"/>
        <v>#DIV/0!</v>
      </c>
      <c r="AJ276" s="218" t="e">
        <f>I276*(VLOOKUP($AP$8,'Exchange rate info'!#REF!,8,FALSE))</f>
        <v>#REF!</v>
      </c>
      <c r="AK276" s="218" t="e">
        <f>J276*(VLOOKUP($AP$8,'Exchange rate info'!#REF!,8,FALSE))</f>
        <v>#REF!</v>
      </c>
      <c r="AL276" s="218" t="e">
        <f>K276*(VLOOKUP($AP$8,'Exchange rate info'!#REF!,8,FALSE))</f>
        <v>#REF!</v>
      </c>
      <c r="AM276" s="218" t="e">
        <f>L276*(VLOOKUP($AP$8,'Exchange rate info'!#REF!,8,FALSE))</f>
        <v>#REF!</v>
      </c>
      <c r="AN276" s="218" t="e">
        <f>M276*(VLOOKUP($AP$8,'Exchange rate info'!#REF!,8,FALSE))</f>
        <v>#REF!</v>
      </c>
      <c r="AO276" s="218" t="e">
        <f>N276*(VLOOKUP($AP$8,'Exchange rate info'!#REF!,8,FALSE))</f>
        <v>#REF!</v>
      </c>
      <c r="AP276" s="218" t="e">
        <f>O276*(VLOOKUP($AP$8,'Exchange rate info'!#REF!,8,FALSE))</f>
        <v>#REF!</v>
      </c>
      <c r="BI276" s="193"/>
      <c r="BJ276" s="193"/>
    </row>
  </sheetData>
  <autoFilter ref="A11:BJ67"/>
  <sortState ref="B12:AP59">
    <sortCondition descending="1" ref="H12:H59"/>
    <sortCondition ref="C12:C59"/>
    <sortCondition ref="D12:D59"/>
    <sortCondition ref="E12:E59"/>
    <sortCondition ref="G12:G59"/>
    <sortCondition ref="F12:F59"/>
  </sortState>
  <mergeCells count="7">
    <mergeCell ref="BB10:BH10"/>
    <mergeCell ref="AS10:AT10"/>
    <mergeCell ref="P10:U10"/>
    <mergeCell ref="I10:O10"/>
    <mergeCell ref="V10:AB10"/>
    <mergeCell ref="AJ10:AP10"/>
    <mergeCell ref="AC10:AI10"/>
  </mergeCells>
  <pageMargins left="0.7" right="0.7" top="0.75" bottom="0.75" header="0.3" footer="0.3"/>
  <pageSetup paperSize="9" scale="24" fitToHeight="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C000"/>
  </sheetPr>
  <dimension ref="B1:CC139"/>
  <sheetViews>
    <sheetView showGridLines="0" zoomScale="80" zoomScaleNormal="80" workbookViewId="0">
      <pane xSplit="8" ySplit="7" topLeftCell="BM8" activePane="bottomRight" state="frozen"/>
      <selection activeCell="I8" sqref="I8"/>
      <selection pane="topRight" activeCell="I8" sqref="I8"/>
      <selection pane="bottomLeft" activeCell="I8" sqref="I8"/>
      <selection pane="bottomRight" activeCell="I8" sqref="I8"/>
    </sheetView>
  </sheetViews>
  <sheetFormatPr defaultColWidth="8.6328125" defaultRowHeight="12.5" outlineLevelCol="1"/>
  <cols>
    <col min="1" max="1" width="8.6328125" style="26"/>
    <col min="2" max="2" width="16.36328125" style="26" bestFit="1" customWidth="1"/>
    <col min="3" max="3" width="14" style="26" customWidth="1"/>
    <col min="4" max="4" width="13.36328125" style="26" customWidth="1"/>
    <col min="5" max="5" width="9.453125" style="26" customWidth="1"/>
    <col min="6" max="7" width="8.6328125" style="26"/>
    <col min="8" max="8" width="9.90625" style="26" bestFit="1" customWidth="1"/>
    <col min="9" max="9" width="8.6328125" style="26"/>
    <col min="10" max="10" width="12.6328125" style="26" bestFit="1" customWidth="1"/>
    <col min="11" max="12" width="11.36328125" style="26" bestFit="1" customWidth="1"/>
    <col min="13" max="13" width="10.6328125" style="26" bestFit="1" customWidth="1"/>
    <col min="14" max="14" width="10.54296875" style="26" bestFit="1" customWidth="1"/>
    <col min="15" max="15" width="10.90625" style="26" bestFit="1" customWidth="1"/>
    <col min="16" max="16" width="11" style="26" bestFit="1" customWidth="1"/>
    <col min="17" max="17" width="3" style="26" customWidth="1"/>
    <col min="18" max="18" width="8.6328125" style="26"/>
    <col min="19" max="19" width="3.90625" style="26" customWidth="1"/>
    <col min="20" max="25" width="8.6328125" style="26"/>
    <col min="26" max="26" width="15.6328125" style="26" bestFit="1" customWidth="1"/>
    <col min="27" max="27" width="12.90625" style="26" bestFit="1" customWidth="1"/>
    <col min="28" max="28" width="13" style="26" bestFit="1" customWidth="1"/>
    <col min="29" max="29" width="12.54296875" style="26" bestFit="1" customWidth="1"/>
    <col min="30" max="30" width="10.54296875" style="26" bestFit="1" customWidth="1"/>
    <col min="31" max="31" width="8.90625" style="26" bestFit="1" customWidth="1"/>
    <col min="32" max="32" width="10.36328125" style="26" bestFit="1" customWidth="1"/>
    <col min="33" max="33" width="2.08984375" style="26" customWidth="1"/>
    <col min="34" max="34" width="8.6328125" style="26"/>
    <col min="35" max="35" width="1.90625" style="26" customWidth="1"/>
    <col min="36" max="41" width="8.6328125" style="26" customWidth="1" outlineLevel="1"/>
    <col min="42" max="42" width="8.90625" style="26" customWidth="1" outlineLevel="1"/>
    <col min="43" max="43" width="8.36328125" style="26" customWidth="1" outlineLevel="1"/>
    <col min="44" max="44" width="8.08984375" style="26" customWidth="1" outlineLevel="1"/>
    <col min="45" max="45" width="7.453125" style="26" customWidth="1" outlineLevel="1"/>
    <col min="46" max="46" width="8" style="26" customWidth="1" outlineLevel="1"/>
    <col min="47" max="47" width="7.54296875" style="26" customWidth="1" outlineLevel="1"/>
    <col min="48" max="48" width="7.6328125" style="26" customWidth="1" outlineLevel="1"/>
    <col min="49" max="49" width="8.08984375" style="26" customWidth="1" outlineLevel="1"/>
    <col min="50" max="50" width="7.54296875" style="26" customWidth="1" outlineLevel="1"/>
    <col min="51" max="51" width="3" style="26" customWidth="1"/>
    <col min="52" max="52" width="10.08984375" style="26" bestFit="1" customWidth="1"/>
    <col min="53" max="53" width="3.08984375" style="26" customWidth="1"/>
    <col min="54" max="59" width="6.6328125" style="26" customWidth="1"/>
    <col min="60" max="60" width="10.90625" style="26" bestFit="1" customWidth="1"/>
    <col min="61" max="62" width="10.6328125" style="26" bestFit="1" customWidth="1"/>
    <col min="63" max="66" width="8.6328125" style="26"/>
    <col min="67" max="68" width="9.90625" style="26" bestFit="1" customWidth="1"/>
    <col min="69" max="70" width="8.6328125" style="26"/>
    <col min="71" max="71" width="13.54296875" style="26" bestFit="1" customWidth="1"/>
    <col min="72" max="72" width="12.6328125" style="26" bestFit="1" customWidth="1"/>
    <col min="73" max="73" width="8" style="26" bestFit="1" customWidth="1"/>
    <col min="74" max="74" width="9.54296875" style="26" bestFit="1" customWidth="1"/>
    <col min="75" max="75" width="10.08984375" style="26" bestFit="1" customWidth="1"/>
    <col min="76" max="76" width="10.90625" style="26" bestFit="1" customWidth="1"/>
    <col min="77" max="77" width="10.08984375" style="26" bestFit="1" customWidth="1"/>
    <col min="78" max="16384" width="8.6328125" style="26"/>
  </cols>
  <sheetData>
    <row r="1" spans="2:81" ht="14.15" customHeight="1">
      <c r="C1" s="1" t="s">
        <v>96</v>
      </c>
      <c r="D1" s="10"/>
      <c r="F1" s="32" t="s">
        <v>47</v>
      </c>
      <c r="G1" s="33"/>
      <c r="H1" s="10"/>
      <c r="I1" s="10"/>
      <c r="R1" s="26" t="s">
        <v>465</v>
      </c>
    </row>
    <row r="2" spans="2:81" ht="14.15" hidden="1" customHeight="1">
      <c r="C2" s="10"/>
      <c r="D2" s="10"/>
      <c r="F2" s="36" t="s">
        <v>48</v>
      </c>
      <c r="G2" s="37"/>
      <c r="H2" s="10"/>
      <c r="I2" s="10"/>
    </row>
    <row r="3" spans="2:81" ht="14.15" hidden="1" customHeight="1">
      <c r="B3" s="55"/>
      <c r="C3" s="7"/>
      <c r="D3" s="7"/>
      <c r="E3" s="7"/>
      <c r="F3" s="7"/>
      <c r="G3" s="7"/>
      <c r="H3" s="7"/>
      <c r="I3" s="7"/>
      <c r="J3" s="7"/>
      <c r="L3" s="7"/>
      <c r="M3" s="7"/>
    </row>
    <row r="4" spans="2:81" ht="13" hidden="1">
      <c r="B4" s="55"/>
      <c r="C4" s="7"/>
      <c r="D4" s="7"/>
      <c r="E4" s="7"/>
      <c r="F4" s="7"/>
      <c r="G4" s="7"/>
      <c r="H4" s="7"/>
      <c r="I4" s="7"/>
      <c r="J4" s="7"/>
      <c r="L4" s="7"/>
      <c r="M4" s="7"/>
    </row>
    <row r="5" spans="2:81" ht="62.5" hidden="1">
      <c r="B5" s="10"/>
      <c r="C5" s="10"/>
      <c r="D5" s="10"/>
      <c r="E5" s="10"/>
      <c r="F5" s="10"/>
      <c r="G5" s="10"/>
      <c r="H5" s="10"/>
      <c r="I5" s="10"/>
      <c r="AH5" s="216">
        <v>2014</v>
      </c>
      <c r="AW5" s="68" t="s">
        <v>149</v>
      </c>
      <c r="AX5" s="68" t="s">
        <v>150</v>
      </c>
      <c r="AZ5" s="67">
        <v>2016</v>
      </c>
      <c r="BO5" s="68" t="s">
        <v>149</v>
      </c>
      <c r="BP5" s="68" t="s">
        <v>150</v>
      </c>
    </row>
    <row r="6" spans="2:81" s="10" customFormat="1" ht="31.5" customHeight="1">
      <c r="B6" s="296"/>
      <c r="C6" s="321" t="s">
        <v>147</v>
      </c>
      <c r="D6" s="296"/>
      <c r="E6" s="296"/>
      <c r="F6" s="296"/>
      <c r="G6" s="296" t="str">
        <f>E11&amp;F11</f>
        <v>ChennaiBP</v>
      </c>
      <c r="H6" s="296"/>
      <c r="I6" s="296"/>
      <c r="J6" s="296" t="s">
        <v>29</v>
      </c>
      <c r="K6" s="296" t="s">
        <v>29</v>
      </c>
      <c r="L6" s="296" t="s">
        <v>29</v>
      </c>
      <c r="M6" s="296" t="s">
        <v>29</v>
      </c>
      <c r="N6" s="296" t="s">
        <v>29</v>
      </c>
      <c r="O6" s="296" t="s">
        <v>29</v>
      </c>
      <c r="P6" s="296" t="s">
        <v>29</v>
      </c>
      <c r="R6" s="325">
        <f>3.5*2</f>
        <v>7</v>
      </c>
      <c r="T6" s="11" t="s">
        <v>146</v>
      </c>
      <c r="Z6" s="10" t="s">
        <v>29</v>
      </c>
      <c r="AA6" s="10" t="s">
        <v>29</v>
      </c>
      <c r="AB6" s="10" t="s">
        <v>29</v>
      </c>
      <c r="AC6" s="10" t="s">
        <v>29</v>
      </c>
      <c r="AD6" s="10" t="s">
        <v>29</v>
      </c>
      <c r="AE6" s="10" t="s">
        <v>29</v>
      </c>
      <c r="AF6" s="10" t="s">
        <v>29</v>
      </c>
      <c r="AH6" s="44" t="s">
        <v>58</v>
      </c>
      <c r="AJ6" s="592" t="s">
        <v>148</v>
      </c>
      <c r="AK6" s="592"/>
      <c r="AL6" s="592"/>
      <c r="AM6" s="592"/>
      <c r="AN6" s="592"/>
      <c r="AO6" s="592"/>
      <c r="AP6" s="15" t="s">
        <v>9</v>
      </c>
      <c r="AQ6" s="15" t="s">
        <v>9</v>
      </c>
      <c r="AR6" s="15" t="s">
        <v>9</v>
      </c>
      <c r="AS6" s="15" t="s">
        <v>9</v>
      </c>
      <c r="AT6" s="15" t="s">
        <v>9</v>
      </c>
      <c r="AU6" s="15" t="s">
        <v>9</v>
      </c>
      <c r="AV6" s="15" t="s">
        <v>9</v>
      </c>
      <c r="AW6" s="255">
        <v>2016</v>
      </c>
      <c r="AX6" s="255">
        <v>2016</v>
      </c>
      <c r="AZ6" s="44" t="s">
        <v>152</v>
      </c>
      <c r="BB6" s="591" t="s">
        <v>151</v>
      </c>
      <c r="BC6" s="591"/>
      <c r="BD6" s="591"/>
      <c r="BE6" s="591"/>
      <c r="BF6" s="591"/>
      <c r="BG6" s="591"/>
      <c r="BH6" s="15" t="s">
        <v>9</v>
      </c>
      <c r="BI6" s="15" t="s">
        <v>9</v>
      </c>
      <c r="BJ6" s="15" t="s">
        <v>9</v>
      </c>
      <c r="BK6" s="15" t="s">
        <v>9</v>
      </c>
      <c r="BL6" s="15" t="s">
        <v>9</v>
      </c>
      <c r="BM6" s="15" t="s">
        <v>9</v>
      </c>
      <c r="BN6" s="15" t="s">
        <v>9</v>
      </c>
      <c r="BO6" s="405">
        <v>2016</v>
      </c>
      <c r="BP6" s="405">
        <v>2016</v>
      </c>
    </row>
    <row r="7" spans="2:81" s="313" customFormat="1" ht="126.5">
      <c r="B7" s="303" t="s">
        <v>60</v>
      </c>
      <c r="C7" s="303" t="s">
        <v>0</v>
      </c>
      <c r="D7" s="303" t="s">
        <v>1</v>
      </c>
      <c r="E7" s="303" t="s">
        <v>2</v>
      </c>
      <c r="F7" s="303" t="s">
        <v>3</v>
      </c>
      <c r="G7" s="303" t="s">
        <v>13</v>
      </c>
      <c r="H7" s="303" t="s">
        <v>300</v>
      </c>
      <c r="I7" s="303" t="s">
        <v>11</v>
      </c>
      <c r="J7" s="328" t="s">
        <v>428</v>
      </c>
      <c r="K7" s="328" t="s">
        <v>28</v>
      </c>
      <c r="L7" s="328" t="s">
        <v>4</v>
      </c>
      <c r="M7" s="328" t="s">
        <v>5</v>
      </c>
      <c r="N7" s="328" t="s">
        <v>6</v>
      </c>
      <c r="O7" s="328" t="s">
        <v>7</v>
      </c>
      <c r="P7" s="328" t="s">
        <v>8</v>
      </c>
      <c r="R7" s="314" t="s">
        <v>23</v>
      </c>
      <c r="T7" s="303" t="s">
        <v>0</v>
      </c>
      <c r="U7" s="303" t="s">
        <v>1</v>
      </c>
      <c r="V7" s="303" t="s">
        <v>2</v>
      </c>
      <c r="W7" s="303" t="s">
        <v>3</v>
      </c>
      <c r="X7" s="303" t="s">
        <v>13</v>
      </c>
      <c r="Y7" s="303" t="s">
        <v>11</v>
      </c>
      <c r="Z7" s="328" t="s">
        <v>429</v>
      </c>
      <c r="AA7" s="328" t="s">
        <v>28</v>
      </c>
      <c r="AB7" s="328" t="s">
        <v>4</v>
      </c>
      <c r="AC7" s="328" t="s">
        <v>5</v>
      </c>
      <c r="AD7" s="328" t="s">
        <v>6</v>
      </c>
      <c r="AE7" s="328" t="s">
        <v>7</v>
      </c>
      <c r="AF7" s="328" t="s">
        <v>8</v>
      </c>
      <c r="AH7" s="328" t="s">
        <v>61</v>
      </c>
      <c r="AJ7" s="328" t="s">
        <v>0</v>
      </c>
      <c r="AK7" s="328" t="s">
        <v>1</v>
      </c>
      <c r="AL7" s="328" t="s">
        <v>2</v>
      </c>
      <c r="AM7" s="328" t="s">
        <v>3</v>
      </c>
      <c r="AN7" s="328" t="s">
        <v>13</v>
      </c>
      <c r="AO7" s="328" t="s">
        <v>11</v>
      </c>
      <c r="AP7" s="328" t="s">
        <v>153</v>
      </c>
      <c r="AQ7" s="328" t="s">
        <v>154</v>
      </c>
      <c r="AR7" s="328" t="s">
        <v>155</v>
      </c>
      <c r="AS7" s="328" t="s">
        <v>156</v>
      </c>
      <c r="AT7" s="328" t="s">
        <v>157</v>
      </c>
      <c r="AU7" s="328" t="s">
        <v>158</v>
      </c>
      <c r="AV7" s="328" t="s">
        <v>159</v>
      </c>
      <c r="AW7" s="328" t="s">
        <v>160</v>
      </c>
      <c r="AX7" s="328" t="s">
        <v>430</v>
      </c>
      <c r="AZ7" s="328" t="s">
        <v>61</v>
      </c>
      <c r="BB7" s="328" t="s">
        <v>0</v>
      </c>
      <c r="BC7" s="328" t="s">
        <v>1</v>
      </c>
      <c r="BD7" s="328" t="s">
        <v>2</v>
      </c>
      <c r="BE7" s="328" t="s">
        <v>3</v>
      </c>
      <c r="BF7" s="328" t="s">
        <v>13</v>
      </c>
      <c r="BG7" s="328" t="s">
        <v>11</v>
      </c>
      <c r="BH7" s="328" t="s">
        <v>161</v>
      </c>
      <c r="BI7" s="328" t="s">
        <v>162</v>
      </c>
      <c r="BJ7" s="328" t="s">
        <v>163</v>
      </c>
      <c r="BK7" s="328" t="s">
        <v>164</v>
      </c>
      <c r="BL7" s="328" t="s">
        <v>165</v>
      </c>
      <c r="BM7" s="328" t="s">
        <v>166</v>
      </c>
      <c r="BN7" s="328" t="s">
        <v>167</v>
      </c>
      <c r="BO7" s="328" t="s">
        <v>168</v>
      </c>
      <c r="BP7" s="328" t="s">
        <v>431</v>
      </c>
      <c r="BS7" s="303" t="str">
        <f t="shared" ref="BS7:BS35" si="0">C7</f>
        <v>Region</v>
      </c>
      <c r="BT7" s="303" t="str">
        <f t="shared" ref="BT7:BT35" si="1">D7</f>
        <v>Country</v>
      </c>
      <c r="BU7" s="303" t="str">
        <f t="shared" ref="BU7:BU35" si="2">E7</f>
        <v>City</v>
      </c>
      <c r="BV7" s="303" t="str">
        <f t="shared" ref="BV7:BV35" si="3">F7</f>
        <v>Function</v>
      </c>
      <c r="BW7" s="303" t="str">
        <f>J7</f>
        <v>Current Total Operating cost</v>
      </c>
      <c r="BX7" s="303" t="str">
        <f t="shared" ref="BX7:BX35" si="4">AP7</f>
        <v>Total Operating cost  - Constant Ex rate</v>
      </c>
      <c r="BY7" s="303" t="str">
        <f t="shared" ref="BY7:BY35" si="5">BH7</f>
        <v>Total Operating cost  - Projected Ex rate</v>
      </c>
      <c r="BZ7" s="303" t="str">
        <f t="shared" ref="BZ7:BZ35" si="6">AW7</f>
        <v>Total Operating cost (Indexed)  - Constant Ex rate</v>
      </c>
      <c r="CA7" s="303" t="str">
        <f t="shared" ref="CA7:CA35" si="7">AX7</f>
        <v>Total Operating cost (percentage change wrt current)  - Constant Ex rate</v>
      </c>
      <c r="CB7" s="303" t="str">
        <f t="shared" ref="CB7:CB35" si="8">BO7</f>
        <v>Total Operating cost (Indexed)- Projected Ex rate</v>
      </c>
      <c r="CC7" s="303" t="str">
        <f t="shared" ref="CC7:CC35" si="9">BP7</f>
        <v>Total Operating cost (percentage change wrt current)- Projected Ex rate</v>
      </c>
    </row>
    <row r="8" spans="2:81" s="296" customFormat="1" ht="13">
      <c r="B8" s="324" t="str">
        <f t="shared" ref="B8:B35" si="10">E8&amp;F8&amp;I8</f>
        <v>ChennaiCC2016 H2</v>
      </c>
      <c r="C8" s="299" t="s">
        <v>378</v>
      </c>
      <c r="D8" s="299" t="s">
        <v>18</v>
      </c>
      <c r="E8" s="299" t="s">
        <v>399</v>
      </c>
      <c r="F8" s="299" t="s">
        <v>10</v>
      </c>
      <c r="G8" s="324" t="s">
        <v>29</v>
      </c>
      <c r="H8" s="325">
        <v>2016</v>
      </c>
      <c r="I8" s="299" t="s">
        <v>427</v>
      </c>
      <c r="J8" s="298">
        <f>VLOOKUP($B8,'Operating cost info'!B:AP,21,0)</f>
        <v>655677.18973390013</v>
      </c>
      <c r="K8" s="298">
        <f>VLOOKUP($B8,'Operating cost info'!B:AP,22,0)</f>
        <v>387157.2288000001</v>
      </c>
      <c r="L8" s="298">
        <f>VLOOKUP($B8,'Operating cost info'!B:AP,23,0)</f>
        <v>319518.74880000006</v>
      </c>
      <c r="M8" s="298">
        <f>VLOOKUP($B8,'Operating cost info'!B:AP,24,0)</f>
        <v>67638.48</v>
      </c>
      <c r="N8" s="298">
        <f>VLOOKUP($B8,'Operating cost info'!B:AP,25,0)</f>
        <v>114029.61561600002</v>
      </c>
      <c r="O8" s="298">
        <f>VLOOKUP($B8,'Operating cost info'!B:AP,26,0)</f>
        <v>108592.94203652702</v>
      </c>
      <c r="P8" s="298">
        <f>VLOOKUP($B8,'Operating cost info'!B:AP,27,0)</f>
        <v>45897.403281373023</v>
      </c>
      <c r="R8" s="399">
        <f>VLOOKUP(E8&amp;F8,'Wage inflation info'!$B$7:$H$34,7,FALSE)/$R$6</f>
        <v>1.2142857142857144E-2</v>
      </c>
      <c r="T8" s="324" t="str">
        <f t="shared" ref="T8:T35" si="11">C8</f>
        <v>Asia-Pacific</v>
      </c>
      <c r="U8" s="324" t="str">
        <f t="shared" ref="U8:U35" si="12">D8</f>
        <v>India</v>
      </c>
      <c r="V8" s="324" t="str">
        <f t="shared" ref="V8:V35" si="13">E8</f>
        <v>Chennai</v>
      </c>
      <c r="W8" s="324" t="str">
        <f t="shared" ref="W8:W35" si="14">F8</f>
        <v>CC</v>
      </c>
      <c r="X8" s="324" t="str">
        <f t="shared" ref="X8:X35" si="15">G8</f>
        <v>LCU</v>
      </c>
      <c r="Y8" s="325">
        <v>2018</v>
      </c>
      <c r="Z8" s="298">
        <f t="shared" ref="Z8:Z35" si="16">SUM(AB8:AF8)</f>
        <v>665136.66551451397</v>
      </c>
      <c r="AA8" s="298">
        <f t="shared" ref="AA8:AA35" si="17">SUM(AB8:AC8)</f>
        <v>396616.70458061399</v>
      </c>
      <c r="AB8" s="298">
        <f t="shared" ref="AB8:AB35" si="18">L8*(1+$R8)^2</f>
        <v>327325.60255575686</v>
      </c>
      <c r="AC8" s="298">
        <f t="shared" ref="AC8:AC35" si="19">M8*(1+$R8)^2</f>
        <v>69291.102024857159</v>
      </c>
      <c r="AD8" s="298">
        <f t="shared" ref="AD8:AD35" si="20">N8</f>
        <v>114029.61561600002</v>
      </c>
      <c r="AE8" s="298">
        <f t="shared" ref="AE8:AE35" si="21">O8</f>
        <v>108592.94203652702</v>
      </c>
      <c r="AF8" s="298">
        <f t="shared" ref="AF8:AF35" si="22">P8</f>
        <v>45897.403281373023</v>
      </c>
      <c r="AH8" s="304">
        <f>VLOOKUP($D8&amp;$I8&amp;$AH$6,'Exchange rate info'!$C$8:$J$19,7,FALSE)</f>
        <v>1.4914482445683991E-2</v>
      </c>
      <c r="AJ8" s="324" t="str">
        <f t="shared" ref="AJ8:AJ35" si="23">C8</f>
        <v>Asia-Pacific</v>
      </c>
      <c r="AK8" s="324" t="str">
        <f t="shared" ref="AK8:AK35" si="24">D8</f>
        <v>India</v>
      </c>
      <c r="AL8" s="324" t="str">
        <f t="shared" ref="AL8:AL35" si="25">E8</f>
        <v>Chennai</v>
      </c>
      <c r="AM8" s="324" t="str">
        <f t="shared" ref="AM8:AM35" si="26">F8</f>
        <v>CC</v>
      </c>
      <c r="AN8" s="317" t="s">
        <v>9</v>
      </c>
      <c r="AO8" s="320">
        <f t="shared" ref="AO8:AO35" si="27">Y8</f>
        <v>2018</v>
      </c>
      <c r="AP8" s="298">
        <f t="shared" ref="AP8:AP35" si="28">Z8*$AH8</f>
        <v>9920.1691217970038</v>
      </c>
      <c r="AQ8" s="298">
        <f t="shared" ref="AQ8:AQ35" si="29">AA8*$AH8</f>
        <v>5915.3328781326009</v>
      </c>
      <c r="AR8" s="298">
        <f t="shared" ref="AR8:AR35" si="30">AB8*$AH8</f>
        <v>4881.8919533407707</v>
      </c>
      <c r="AS8" s="298">
        <f t="shared" ref="AS8:AS35" si="31">AC8*$AH8</f>
        <v>1033.4409247918306</v>
      </c>
      <c r="AT8" s="298">
        <f t="shared" ref="AT8:AT35" si="32">AD8*$AH8</f>
        <v>1700.6927003929254</v>
      </c>
      <c r="AU8" s="298">
        <f t="shared" ref="AU8:AU35" si="33">AE8*$AH8</f>
        <v>1619.6075277289615</v>
      </c>
      <c r="AV8" s="298">
        <f t="shared" ref="AV8:AV35" si="34">AF8*$AH8</f>
        <v>684.53601554251679</v>
      </c>
      <c r="AW8" s="312">
        <f t="shared" ref="AW8:AW35" si="35">AP8*100/($AH8*J8)</f>
        <v>101.44270319735431</v>
      </c>
      <c r="AX8" s="312">
        <f>($AP8/($AH8*$J8)-1)*100</f>
        <v>1.4427031973543114</v>
      </c>
      <c r="AZ8" s="304">
        <f>VLOOKUP($BC8&amp;$BG8&amp;$AZ$6,'Exchange rate info'!$C$8:$J$19,7,FALSE)</f>
        <v>1.3869625520110958E-2</v>
      </c>
      <c r="BB8" s="324" t="str">
        <f t="shared" ref="BB8:BB35" si="36">C8</f>
        <v>Asia-Pacific</v>
      </c>
      <c r="BC8" s="324" t="str">
        <f t="shared" ref="BC8:BC35" si="37">D8</f>
        <v>India</v>
      </c>
      <c r="BD8" s="324" t="str">
        <f t="shared" ref="BD8:BD35" si="38">E8</f>
        <v>Chennai</v>
      </c>
      <c r="BE8" s="324" t="str">
        <f t="shared" ref="BE8:BE35" si="39">F8</f>
        <v>CC</v>
      </c>
      <c r="BF8" s="317" t="s">
        <v>9</v>
      </c>
      <c r="BG8" s="305">
        <v>2018</v>
      </c>
      <c r="BH8" s="298">
        <f t="shared" ref="BH8:BH35" si="40">Z8*$AZ8</f>
        <v>9225.1964703816084</v>
      </c>
      <c r="BI8" s="298">
        <f t="shared" ref="BI8:BI35" si="41">AA8*$AZ8</f>
        <v>5500.9251675535925</v>
      </c>
      <c r="BJ8" s="298">
        <f t="shared" ref="BJ8:BJ35" si="42">AB8*$AZ8</f>
        <v>4539.8835305930215</v>
      </c>
      <c r="BK8" s="298">
        <f t="shared" ref="BK8:BK35" si="43">AC8*$AZ8</f>
        <v>961.04163696057094</v>
      </c>
      <c r="BL8" s="298">
        <f t="shared" ref="BL8:BL35" si="44">AD8*$AZ8</f>
        <v>1581.5480667961169</v>
      </c>
      <c r="BM8" s="298">
        <f t="shared" ref="BM8:BM35" si="45">AE8*$AZ8</f>
        <v>1506.1434401737451</v>
      </c>
      <c r="BN8" s="298">
        <f t="shared" ref="BN8:BN35" si="46">AF8*$AZ8</f>
        <v>636.57979585815565</v>
      </c>
      <c r="BO8" s="312">
        <f t="shared" ref="BO8:BO35" si="47">$BH8*100/($J8*$AH8)</f>
        <v>94.335979154423924</v>
      </c>
      <c r="BP8" s="312">
        <f t="shared" ref="BP8:BP35" si="48">(($BH8/($J8*$AH8))-1)*100</f>
        <v>-5.6640208455760792</v>
      </c>
      <c r="BQ8" s="406">
        <f>AZ8/AH8-1</f>
        <v>-7.0056532593619991E-2</v>
      </c>
      <c r="BS8" s="301" t="str">
        <f t="shared" si="0"/>
        <v>Asia-Pacific</v>
      </c>
      <c r="BT8" s="301" t="str">
        <f t="shared" si="1"/>
        <v>India</v>
      </c>
      <c r="BU8" s="301" t="str">
        <f t="shared" si="2"/>
        <v>Chennai</v>
      </c>
      <c r="BV8" s="301" t="str">
        <f t="shared" si="3"/>
        <v>CC</v>
      </c>
      <c r="BW8" s="302">
        <f t="shared" ref="BW8:BW35" si="49">$J8*$AH8</f>
        <v>9779.0859363216659</v>
      </c>
      <c r="BX8" s="302">
        <f t="shared" si="4"/>
        <v>9920.1691217970038</v>
      </c>
      <c r="BY8" s="302">
        <f t="shared" si="5"/>
        <v>9225.1964703816084</v>
      </c>
      <c r="BZ8" s="329">
        <f t="shared" si="6"/>
        <v>101.44270319735431</v>
      </c>
      <c r="CA8" s="329">
        <f t="shared" si="7"/>
        <v>1.4427031973543114</v>
      </c>
      <c r="CB8" s="329">
        <f t="shared" si="8"/>
        <v>94.335979154423924</v>
      </c>
      <c r="CC8" s="329">
        <f t="shared" si="9"/>
        <v>-5.6640208455760792</v>
      </c>
    </row>
    <row r="9" spans="2:81" s="296" customFormat="1" ht="13">
      <c r="B9" s="324" t="str">
        <f t="shared" si="10"/>
        <v>ChennaiIT2016 H2</v>
      </c>
      <c r="C9" s="299" t="s">
        <v>378</v>
      </c>
      <c r="D9" s="299" t="s">
        <v>18</v>
      </c>
      <c r="E9" s="299" t="s">
        <v>399</v>
      </c>
      <c r="F9" s="299" t="s">
        <v>233</v>
      </c>
      <c r="G9" s="324" t="s">
        <v>29</v>
      </c>
      <c r="H9" s="325">
        <v>2016</v>
      </c>
      <c r="I9" s="299" t="s">
        <v>427</v>
      </c>
      <c r="J9" s="298">
        <f>VLOOKUP($B9,'Operating cost info'!B:AP,21,0)</f>
        <v>1129518.2885301365</v>
      </c>
      <c r="K9" s="298">
        <f>VLOOKUP($B9,'Operating cost info'!B:AP,22,0)</f>
        <v>781726.2227124999</v>
      </c>
      <c r="L9" s="298">
        <f>VLOOKUP($B9,'Operating cost info'!B:AP,23,0)</f>
        <v>714087.74271249992</v>
      </c>
      <c r="M9" s="298">
        <f>VLOOKUP($B9,'Operating cost info'!B:AP,24,0)</f>
        <v>67638.48</v>
      </c>
      <c r="N9" s="298">
        <f>VLOOKUP($B9,'Operating cost info'!B:AP,25,0)</f>
        <v>160132.84358400005</v>
      </c>
      <c r="O9" s="298">
        <f>VLOOKUP($B9,'Operating cost info'!B:AP,26,0)</f>
        <v>108592.94203652702</v>
      </c>
      <c r="P9" s="298">
        <f>VLOOKUP($B9,'Operating cost info'!B:AP,27,0)</f>
        <v>79066.280197109576</v>
      </c>
      <c r="R9" s="399">
        <f>VLOOKUP(E9&amp;F9,'Wage inflation info'!$B$7:$H$34,7,FALSE)/$R$6</f>
        <v>1.4285714285714287E-2</v>
      </c>
      <c r="T9" s="324" t="str">
        <f t="shared" si="11"/>
        <v>Asia-Pacific</v>
      </c>
      <c r="U9" s="324" t="str">
        <f t="shared" si="12"/>
        <v>India</v>
      </c>
      <c r="V9" s="324" t="str">
        <f t="shared" si="13"/>
        <v>Chennai</v>
      </c>
      <c r="W9" s="324" t="str">
        <f t="shared" si="14"/>
        <v>IT</v>
      </c>
      <c r="X9" s="324" t="str">
        <f t="shared" si="15"/>
        <v>LCU</v>
      </c>
      <c r="Y9" s="325">
        <v>2018</v>
      </c>
      <c r="Z9" s="298">
        <f t="shared" si="16"/>
        <v>1152012.8594285981</v>
      </c>
      <c r="AA9" s="298">
        <f t="shared" si="17"/>
        <v>804220.79361096153</v>
      </c>
      <c r="AB9" s="298">
        <f t="shared" si="18"/>
        <v>734635.98183953296</v>
      </c>
      <c r="AC9" s="298">
        <f t="shared" si="19"/>
        <v>69584.811771428547</v>
      </c>
      <c r="AD9" s="298">
        <f t="shared" si="20"/>
        <v>160132.84358400005</v>
      </c>
      <c r="AE9" s="298">
        <f t="shared" si="21"/>
        <v>108592.94203652702</v>
      </c>
      <c r="AF9" s="298">
        <f t="shared" si="22"/>
        <v>79066.280197109576</v>
      </c>
      <c r="AH9" s="304">
        <f>VLOOKUP($D9&amp;$I9&amp;$AH$6,'Exchange rate info'!$C$8:$J$19,7,FALSE)</f>
        <v>1.4914482445683991E-2</v>
      </c>
      <c r="AJ9" s="324" t="str">
        <f t="shared" si="23"/>
        <v>Asia-Pacific</v>
      </c>
      <c r="AK9" s="324" t="str">
        <f t="shared" si="24"/>
        <v>India</v>
      </c>
      <c r="AL9" s="324" t="str">
        <f t="shared" si="25"/>
        <v>Chennai</v>
      </c>
      <c r="AM9" s="324" t="str">
        <f t="shared" si="26"/>
        <v>IT</v>
      </c>
      <c r="AN9" s="317" t="s">
        <v>9</v>
      </c>
      <c r="AO9" s="320">
        <f t="shared" si="27"/>
        <v>2018</v>
      </c>
      <c r="AP9" s="298">
        <f t="shared" si="28"/>
        <v>17181.675569150044</v>
      </c>
      <c r="AQ9" s="298">
        <f t="shared" si="29"/>
        <v>11994.536908764734</v>
      </c>
      <c r="AR9" s="298">
        <f t="shared" si="30"/>
        <v>10956.715455113537</v>
      </c>
      <c r="AS9" s="298">
        <f t="shared" si="31"/>
        <v>1037.8214536511957</v>
      </c>
      <c r="AT9" s="298">
        <f t="shared" si="32"/>
        <v>2388.2984846110289</v>
      </c>
      <c r="AU9" s="298">
        <f t="shared" si="33"/>
        <v>1619.6075277289615</v>
      </c>
      <c r="AV9" s="298">
        <f t="shared" si="34"/>
        <v>1179.2326480453225</v>
      </c>
      <c r="AW9" s="312">
        <f t="shared" si="35"/>
        <v>101.99151896227674</v>
      </c>
      <c r="AX9" s="312">
        <f t="shared" ref="AX9:AX35" si="50">($AP9/($AH9*$J9)-1)*100</f>
        <v>1.9915189622767615</v>
      </c>
      <c r="AZ9" s="304">
        <f>VLOOKUP($BC9&amp;$BG9&amp;$AZ$6,'Exchange rate info'!$C$8:$J$19,7,FALSE)</f>
        <v>1.3869625520110958E-2</v>
      </c>
      <c r="BB9" s="324" t="str">
        <f t="shared" si="36"/>
        <v>Asia-Pacific</v>
      </c>
      <c r="BC9" s="324" t="str">
        <f t="shared" si="37"/>
        <v>India</v>
      </c>
      <c r="BD9" s="324" t="str">
        <f t="shared" si="38"/>
        <v>Chennai</v>
      </c>
      <c r="BE9" s="324" t="str">
        <f t="shared" si="39"/>
        <v>IT</v>
      </c>
      <c r="BF9" s="317" t="s">
        <v>9</v>
      </c>
      <c r="BG9" s="305">
        <v>2018</v>
      </c>
      <c r="BH9" s="298">
        <f t="shared" si="40"/>
        <v>15977.986954626882</v>
      </c>
      <c r="BI9" s="298">
        <f t="shared" si="41"/>
        <v>11154.241242870479</v>
      </c>
      <c r="BJ9" s="298">
        <f t="shared" si="42"/>
        <v>10189.125961713356</v>
      </c>
      <c r="BK9" s="298">
        <f t="shared" si="43"/>
        <v>965.11528115712281</v>
      </c>
      <c r="BL9" s="298">
        <f t="shared" si="44"/>
        <v>2220.9825739805833</v>
      </c>
      <c r="BM9" s="298">
        <f t="shared" si="45"/>
        <v>1506.1434401737451</v>
      </c>
      <c r="BN9" s="298">
        <f t="shared" si="46"/>
        <v>1096.6196976020747</v>
      </c>
      <c r="BO9" s="312">
        <f t="shared" si="47"/>
        <v>94.846346789823215</v>
      </c>
      <c r="BP9" s="312">
        <f t="shared" si="48"/>
        <v>-5.15365321017679</v>
      </c>
      <c r="BQ9" s="406">
        <f t="shared" ref="BQ9:BQ35" si="51">AZ9/AH9-1</f>
        <v>-7.0056532593619991E-2</v>
      </c>
      <c r="BS9" s="301" t="str">
        <f t="shared" si="0"/>
        <v>Asia-Pacific</v>
      </c>
      <c r="BT9" s="301" t="str">
        <f t="shared" si="1"/>
        <v>India</v>
      </c>
      <c r="BU9" s="301" t="str">
        <f t="shared" si="2"/>
        <v>Chennai</v>
      </c>
      <c r="BV9" s="301" t="str">
        <f t="shared" si="3"/>
        <v>IT</v>
      </c>
      <c r="BW9" s="302">
        <f t="shared" si="49"/>
        <v>16846.180686361746</v>
      </c>
      <c r="BX9" s="302">
        <f t="shared" si="4"/>
        <v>17181.675569150044</v>
      </c>
      <c r="BY9" s="302">
        <f t="shared" si="5"/>
        <v>15977.986954626882</v>
      </c>
      <c r="BZ9" s="329">
        <f t="shared" si="6"/>
        <v>101.99151896227674</v>
      </c>
      <c r="CA9" s="329">
        <f t="shared" si="7"/>
        <v>1.9915189622767615</v>
      </c>
      <c r="CB9" s="329">
        <f t="shared" si="8"/>
        <v>94.846346789823215</v>
      </c>
      <c r="CC9" s="329">
        <f t="shared" si="9"/>
        <v>-5.15365321017679</v>
      </c>
    </row>
    <row r="10" spans="2:81" s="296" customFormat="1" ht="13">
      <c r="B10" s="324" t="str">
        <f t="shared" si="10"/>
        <v>ChennaiKP2016 H2</v>
      </c>
      <c r="C10" s="299" t="s">
        <v>378</v>
      </c>
      <c r="D10" s="299" t="s">
        <v>18</v>
      </c>
      <c r="E10" s="299" t="s">
        <v>399</v>
      </c>
      <c r="F10" s="299" t="s">
        <v>405</v>
      </c>
      <c r="G10" s="324" t="s">
        <v>29</v>
      </c>
      <c r="H10" s="325">
        <v>2016</v>
      </c>
      <c r="I10" s="299" t="s">
        <v>427</v>
      </c>
      <c r="J10" s="298">
        <f>VLOOKUP($B10,'Operating cost info'!B:AP,21,0)</f>
        <v>1232743.4038930398</v>
      </c>
      <c r="K10" s="298">
        <f>VLOOKUP($B10,'Operating cost info'!B:AP,22,0)</f>
        <v>877725.58</v>
      </c>
      <c r="L10" s="298">
        <f>VLOOKUP($B10,'Operating cost info'!B:AP,23,0)</f>
        <v>810087.10000000009</v>
      </c>
      <c r="M10" s="298">
        <f>VLOOKUP($B10,'Operating cost info'!B:AP,24,0)</f>
        <v>67638.48</v>
      </c>
      <c r="N10" s="298">
        <f>VLOOKUP($B10,'Operating cost info'!B:AP,25,0)</f>
        <v>160132.84358400005</v>
      </c>
      <c r="O10" s="298">
        <f>VLOOKUP($B10,'Operating cost info'!B:AP,26,0)</f>
        <v>108592.94203652702</v>
      </c>
      <c r="P10" s="298">
        <f>VLOOKUP($B10,'Operating cost info'!B:AP,27,0)</f>
        <v>86292.038272512815</v>
      </c>
      <c r="R10" s="399">
        <f>VLOOKUP(E10&amp;F10,'Wage inflation info'!$B$7:$H$34,7,FALSE)/$R$6</f>
        <v>1.3571428571428571E-2</v>
      </c>
      <c r="T10" s="324" t="str">
        <f t="shared" si="11"/>
        <v>Asia-Pacific</v>
      </c>
      <c r="U10" s="324" t="str">
        <f t="shared" si="12"/>
        <v>India</v>
      </c>
      <c r="V10" s="324" t="str">
        <f t="shared" si="13"/>
        <v>Chennai</v>
      </c>
      <c r="W10" s="324" t="str">
        <f t="shared" si="14"/>
        <v>KP</v>
      </c>
      <c r="X10" s="324" t="str">
        <f t="shared" si="15"/>
        <v>LCU</v>
      </c>
      <c r="Y10" s="325">
        <v>2018</v>
      </c>
      <c r="Z10" s="298">
        <f t="shared" si="16"/>
        <v>1256729.0466432336</v>
      </c>
      <c r="AA10" s="298">
        <f t="shared" si="17"/>
        <v>901711.22275019379</v>
      </c>
      <c r="AB10" s="298">
        <f t="shared" si="18"/>
        <v>832224.38324647956</v>
      </c>
      <c r="AC10" s="298">
        <f t="shared" si="19"/>
        <v>69486.839503714276</v>
      </c>
      <c r="AD10" s="298">
        <f t="shared" si="20"/>
        <v>160132.84358400005</v>
      </c>
      <c r="AE10" s="298">
        <f t="shared" si="21"/>
        <v>108592.94203652702</v>
      </c>
      <c r="AF10" s="298">
        <f t="shared" si="22"/>
        <v>86292.038272512815</v>
      </c>
      <c r="AH10" s="304">
        <f>VLOOKUP($D10&amp;$I10&amp;$AH$6,'Exchange rate info'!$C$8:$J$19,7,FALSE)</f>
        <v>1.4914482445683991E-2</v>
      </c>
      <c r="AJ10" s="324" t="str">
        <f t="shared" si="23"/>
        <v>Asia-Pacific</v>
      </c>
      <c r="AK10" s="324" t="str">
        <f t="shared" si="24"/>
        <v>India</v>
      </c>
      <c r="AL10" s="324" t="str">
        <f t="shared" si="25"/>
        <v>Chennai</v>
      </c>
      <c r="AM10" s="324" t="str">
        <f t="shared" si="26"/>
        <v>KP</v>
      </c>
      <c r="AN10" s="317" t="s">
        <v>9</v>
      </c>
      <c r="AO10" s="320">
        <f t="shared" si="27"/>
        <v>2018</v>
      </c>
      <c r="AP10" s="298">
        <f t="shared" si="28"/>
        <v>18743.463305141686</v>
      </c>
      <c r="AQ10" s="298">
        <f t="shared" si="29"/>
        <v>13448.556202784013</v>
      </c>
      <c r="AR10" s="298">
        <f t="shared" si="30"/>
        <v>12412.195954799805</v>
      </c>
      <c r="AS10" s="298">
        <f t="shared" si="31"/>
        <v>1036.3602479842075</v>
      </c>
      <c r="AT10" s="298">
        <f t="shared" si="32"/>
        <v>2388.2984846110289</v>
      </c>
      <c r="AU10" s="298">
        <f t="shared" si="33"/>
        <v>1619.6075277289615</v>
      </c>
      <c r="AV10" s="298">
        <f t="shared" si="34"/>
        <v>1287.0010900176835</v>
      </c>
      <c r="AW10" s="312">
        <f t="shared" si="35"/>
        <v>101.94571252009514</v>
      </c>
      <c r="AX10" s="312">
        <f t="shared" si="50"/>
        <v>1.9457125200951442</v>
      </c>
      <c r="AZ10" s="304">
        <f>VLOOKUP($BC10&amp;$BG10&amp;$AZ$6,'Exchange rate info'!$C$8:$J$19,7,FALSE)</f>
        <v>1.3869625520110958E-2</v>
      </c>
      <c r="BB10" s="324" t="str">
        <f t="shared" si="36"/>
        <v>Asia-Pacific</v>
      </c>
      <c r="BC10" s="324" t="str">
        <f t="shared" si="37"/>
        <v>India</v>
      </c>
      <c r="BD10" s="324" t="str">
        <f t="shared" si="38"/>
        <v>Chennai</v>
      </c>
      <c r="BE10" s="324" t="str">
        <f t="shared" si="39"/>
        <v>KP</v>
      </c>
      <c r="BF10" s="317" t="s">
        <v>9</v>
      </c>
      <c r="BG10" s="305">
        <v>2018</v>
      </c>
      <c r="BH10" s="298">
        <f t="shared" si="40"/>
        <v>17430.361257187706</v>
      </c>
      <c r="BI10" s="298">
        <f t="shared" si="41"/>
        <v>12506.396986826545</v>
      </c>
      <c r="BJ10" s="298">
        <f t="shared" si="42"/>
        <v>11542.640544333975</v>
      </c>
      <c r="BK10" s="298">
        <f t="shared" si="43"/>
        <v>963.75644249256982</v>
      </c>
      <c r="BL10" s="298">
        <f t="shared" si="44"/>
        <v>2220.9825739805833</v>
      </c>
      <c r="BM10" s="298">
        <f t="shared" si="45"/>
        <v>1506.1434401737451</v>
      </c>
      <c r="BN10" s="298">
        <f t="shared" si="46"/>
        <v>1196.8382562068352</v>
      </c>
      <c r="BO10" s="312">
        <f t="shared" si="47"/>
        <v>94.803749388151275</v>
      </c>
      <c r="BP10" s="312">
        <f t="shared" si="48"/>
        <v>-5.1962506118487291</v>
      </c>
      <c r="BQ10" s="406">
        <f t="shared" si="51"/>
        <v>-7.0056532593619991E-2</v>
      </c>
      <c r="BS10" s="301" t="str">
        <f t="shared" si="0"/>
        <v>Asia-Pacific</v>
      </c>
      <c r="BT10" s="301" t="str">
        <f t="shared" si="1"/>
        <v>India</v>
      </c>
      <c r="BU10" s="301" t="str">
        <f t="shared" si="2"/>
        <v>Chennai</v>
      </c>
      <c r="BV10" s="301" t="str">
        <f t="shared" si="3"/>
        <v>KP</v>
      </c>
      <c r="BW10" s="302">
        <f t="shared" si="49"/>
        <v>18385.729857395472</v>
      </c>
      <c r="BX10" s="302">
        <f t="shared" si="4"/>
        <v>18743.463305141686</v>
      </c>
      <c r="BY10" s="302">
        <f t="shared" si="5"/>
        <v>17430.361257187706</v>
      </c>
      <c r="BZ10" s="329">
        <f t="shared" si="6"/>
        <v>101.94571252009514</v>
      </c>
      <c r="CA10" s="329">
        <f t="shared" si="7"/>
        <v>1.9457125200951442</v>
      </c>
      <c r="CB10" s="329">
        <f t="shared" si="8"/>
        <v>94.803749388151275</v>
      </c>
      <c r="CC10" s="329">
        <f t="shared" si="9"/>
        <v>-5.1962506118487291</v>
      </c>
    </row>
    <row r="11" spans="2:81" s="296" customFormat="1" ht="13">
      <c r="B11" s="324" t="str">
        <f t="shared" si="10"/>
        <v>ChennaiBP2016 H2</v>
      </c>
      <c r="C11" s="299" t="s">
        <v>378</v>
      </c>
      <c r="D11" s="299" t="s">
        <v>18</v>
      </c>
      <c r="E11" s="299" t="s">
        <v>399</v>
      </c>
      <c r="F11" s="299" t="s">
        <v>404</v>
      </c>
      <c r="G11" s="324" t="s">
        <v>29</v>
      </c>
      <c r="H11" s="325">
        <v>2016</v>
      </c>
      <c r="I11" s="299" t="s">
        <v>427</v>
      </c>
      <c r="J11" s="298">
        <f>VLOOKUP($B11,'Operating cost info'!B:AP,21,0)</f>
        <v>852536.93951454526</v>
      </c>
      <c r="K11" s="298">
        <f>VLOOKUP($B11,'Operating cost info'!B:AP,22,0)</f>
        <v>535966.16159999999</v>
      </c>
      <c r="L11" s="298">
        <f>VLOOKUP($B11,'Operating cost info'!B:AP,23,0)</f>
        <v>468327.68160000001</v>
      </c>
      <c r="M11" s="298">
        <f>VLOOKUP($B11,'Operating cost info'!B:AP,24,0)</f>
        <v>67638.48</v>
      </c>
      <c r="N11" s="298">
        <f>VLOOKUP($B11,'Operating cost info'!B:AP,25,0)</f>
        <v>148300.25011200001</v>
      </c>
      <c r="O11" s="298">
        <f>VLOOKUP($B11,'Operating cost info'!B:AP,26,0)</f>
        <v>108592.94203652702</v>
      </c>
      <c r="P11" s="298">
        <f>VLOOKUP($B11,'Operating cost info'!B:AP,27,0)</f>
        <v>59677.585766018179</v>
      </c>
      <c r="R11" s="399">
        <f>VLOOKUP(E11&amp;F11,'Wage inflation info'!$B$7:$H$34,7,FALSE)/$R$6</f>
        <v>1.2142857142857144E-2</v>
      </c>
      <c r="T11" s="324" t="str">
        <f t="shared" si="11"/>
        <v>Asia-Pacific</v>
      </c>
      <c r="U11" s="324" t="str">
        <f t="shared" si="12"/>
        <v>India</v>
      </c>
      <c r="V11" s="324" t="str">
        <f t="shared" si="13"/>
        <v>Chennai</v>
      </c>
      <c r="W11" s="324" t="str">
        <f t="shared" si="14"/>
        <v>BP</v>
      </c>
      <c r="X11" s="324" t="str">
        <f t="shared" si="15"/>
        <v>LCU</v>
      </c>
      <c r="Y11" s="325">
        <v>2018</v>
      </c>
      <c r="Z11" s="298">
        <f t="shared" si="16"/>
        <v>865632.28824559751</v>
      </c>
      <c r="AA11" s="298">
        <f t="shared" si="17"/>
        <v>549061.51033105236</v>
      </c>
      <c r="AB11" s="298">
        <f t="shared" si="18"/>
        <v>479770.40830619523</v>
      </c>
      <c r="AC11" s="298">
        <f t="shared" si="19"/>
        <v>69291.102024857159</v>
      </c>
      <c r="AD11" s="298">
        <f t="shared" si="20"/>
        <v>148300.25011200001</v>
      </c>
      <c r="AE11" s="298">
        <f t="shared" si="21"/>
        <v>108592.94203652702</v>
      </c>
      <c r="AF11" s="298">
        <f t="shared" si="22"/>
        <v>59677.585766018179</v>
      </c>
      <c r="AH11" s="304">
        <f>VLOOKUP($D11&amp;$I11&amp;$AH$6,'Exchange rate info'!$C$8:$J$19,7,FALSE)</f>
        <v>1.4914482445683991E-2</v>
      </c>
      <c r="AJ11" s="324" t="str">
        <f t="shared" si="23"/>
        <v>Asia-Pacific</v>
      </c>
      <c r="AK11" s="324" t="str">
        <f t="shared" si="24"/>
        <v>India</v>
      </c>
      <c r="AL11" s="324" t="str">
        <f t="shared" si="25"/>
        <v>Chennai</v>
      </c>
      <c r="AM11" s="324" t="str">
        <f t="shared" si="26"/>
        <v>BP</v>
      </c>
      <c r="AN11" s="317" t="s">
        <v>9</v>
      </c>
      <c r="AO11" s="320">
        <f t="shared" si="27"/>
        <v>2018</v>
      </c>
      <c r="AP11" s="298">
        <f t="shared" si="28"/>
        <v>12910.457567456229</v>
      </c>
      <c r="AQ11" s="298">
        <f t="shared" si="29"/>
        <v>8188.9682574332201</v>
      </c>
      <c r="AR11" s="298">
        <f t="shared" si="30"/>
        <v>7155.5273326413899</v>
      </c>
      <c r="AS11" s="298">
        <f t="shared" si="31"/>
        <v>1033.4409247918306</v>
      </c>
      <c r="AT11" s="298">
        <f t="shared" si="32"/>
        <v>2211.8214769859696</v>
      </c>
      <c r="AU11" s="298">
        <f t="shared" si="33"/>
        <v>1619.6075277289615</v>
      </c>
      <c r="AV11" s="298">
        <f t="shared" si="34"/>
        <v>890.06030530807891</v>
      </c>
      <c r="AW11" s="312">
        <f t="shared" si="35"/>
        <v>101.53604473003939</v>
      </c>
      <c r="AX11" s="312">
        <f t="shared" si="50"/>
        <v>1.5360447300393876</v>
      </c>
      <c r="AZ11" s="304">
        <f>VLOOKUP($BC11&amp;$BG11&amp;$AZ$6,'Exchange rate info'!$C$8:$J$19,7,FALSE)</f>
        <v>1.3869625520110958E-2</v>
      </c>
      <c r="BB11" s="324" t="str">
        <f t="shared" si="36"/>
        <v>Asia-Pacific</v>
      </c>
      <c r="BC11" s="324" t="str">
        <f t="shared" si="37"/>
        <v>India</v>
      </c>
      <c r="BD11" s="324" t="str">
        <f t="shared" si="38"/>
        <v>Chennai</v>
      </c>
      <c r="BE11" s="324" t="str">
        <f t="shared" si="39"/>
        <v>BP</v>
      </c>
      <c r="BF11" s="317" t="s">
        <v>9</v>
      </c>
      <c r="BG11" s="305">
        <v>2018</v>
      </c>
      <c r="BH11" s="298">
        <f t="shared" si="40"/>
        <v>12005.995676083185</v>
      </c>
      <c r="BI11" s="298">
        <f t="shared" si="41"/>
        <v>7615.27753579823</v>
      </c>
      <c r="BJ11" s="298">
        <f t="shared" si="42"/>
        <v>6654.23589883766</v>
      </c>
      <c r="BK11" s="298">
        <f t="shared" si="43"/>
        <v>961.04163696057094</v>
      </c>
      <c r="BL11" s="298">
        <f t="shared" si="44"/>
        <v>2056.8689335922331</v>
      </c>
      <c r="BM11" s="298">
        <f t="shared" si="45"/>
        <v>1506.1434401737451</v>
      </c>
      <c r="BN11" s="298">
        <f t="shared" si="46"/>
        <v>827.70576651897613</v>
      </c>
      <c r="BO11" s="312">
        <f t="shared" si="47"/>
        <v>94.422781502982147</v>
      </c>
      <c r="BP11" s="312">
        <f t="shared" si="48"/>
        <v>-5.5772184970178662</v>
      </c>
      <c r="BQ11" s="406">
        <f t="shared" si="51"/>
        <v>-7.0056532593619991E-2</v>
      </c>
      <c r="BS11" s="301" t="str">
        <f t="shared" si="0"/>
        <v>Asia-Pacific</v>
      </c>
      <c r="BT11" s="301" t="str">
        <f t="shared" si="1"/>
        <v>India</v>
      </c>
      <c r="BU11" s="301" t="str">
        <f t="shared" si="2"/>
        <v>Chennai</v>
      </c>
      <c r="BV11" s="301" t="str">
        <f t="shared" si="3"/>
        <v>BP</v>
      </c>
      <c r="BW11" s="302">
        <f t="shared" si="49"/>
        <v>12715.14721868684</v>
      </c>
      <c r="BX11" s="302">
        <f t="shared" si="4"/>
        <v>12910.457567456229</v>
      </c>
      <c r="BY11" s="302">
        <f t="shared" si="5"/>
        <v>12005.995676083185</v>
      </c>
      <c r="BZ11" s="329">
        <f t="shared" si="6"/>
        <v>101.53604473003939</v>
      </c>
      <c r="CA11" s="329">
        <f t="shared" si="7"/>
        <v>1.5360447300393876</v>
      </c>
      <c r="CB11" s="329">
        <f t="shared" si="8"/>
        <v>94.422781502982147</v>
      </c>
      <c r="CC11" s="329">
        <f t="shared" si="9"/>
        <v>-5.5772184970178662</v>
      </c>
    </row>
    <row r="12" spans="2:81" s="296" customFormat="1" ht="13">
      <c r="B12" s="324" t="str">
        <f t="shared" si="10"/>
        <v>GurgaonCC2016 H2</v>
      </c>
      <c r="C12" s="299" t="s">
        <v>378</v>
      </c>
      <c r="D12" s="299" t="s">
        <v>18</v>
      </c>
      <c r="E12" s="299" t="s">
        <v>401</v>
      </c>
      <c r="F12" s="299" t="s">
        <v>10</v>
      </c>
      <c r="G12" s="324" t="s">
        <v>29</v>
      </c>
      <c r="H12" s="325">
        <v>2016</v>
      </c>
      <c r="I12" s="299" t="s">
        <v>427</v>
      </c>
      <c r="J12" s="298">
        <f>VLOOKUP($B12,'Operating cost info'!B:AP,21,0)</f>
        <v>781048.66327005415</v>
      </c>
      <c r="K12" s="298">
        <f>VLOOKUP($B12,'Operating cost info'!B:AP,22,0)</f>
        <v>432299.83785000007</v>
      </c>
      <c r="L12" s="298">
        <f>VLOOKUP($B12,'Operating cost info'!B:AP,23,0)</f>
        <v>360668.60160000011</v>
      </c>
      <c r="M12" s="298">
        <f>VLOOKUP($B12,'Operating cost info'!B:AP,24,0)</f>
        <v>71631.236250000002</v>
      </c>
      <c r="N12" s="298">
        <f>VLOOKUP($B12,'Operating cost info'!B:AP,25,0)</f>
        <v>152432.45111741935</v>
      </c>
      <c r="O12" s="298">
        <f>VLOOKUP($B12,'Operating cost info'!B:AP,26,0)</f>
        <v>141642.96787373087</v>
      </c>
      <c r="P12" s="298">
        <f>VLOOKUP($B12,'Operating cost info'!B:AP,27,0)</f>
        <v>54673.4064289038</v>
      </c>
      <c r="R12" s="399">
        <f>VLOOKUP(E12&amp;F12,'Wage inflation info'!$B$7:$H$34,7,FALSE)/$R$6</f>
        <v>1.2857142857142857E-2</v>
      </c>
      <c r="T12" s="324" t="str">
        <f t="shared" si="11"/>
        <v>Asia-Pacific</v>
      </c>
      <c r="U12" s="324" t="str">
        <f t="shared" si="12"/>
        <v>India</v>
      </c>
      <c r="V12" s="324" t="str">
        <f t="shared" si="13"/>
        <v>Gurgaon</v>
      </c>
      <c r="W12" s="324" t="str">
        <f t="shared" si="14"/>
        <v>CC</v>
      </c>
      <c r="X12" s="324" t="str">
        <f t="shared" si="15"/>
        <v>LCU</v>
      </c>
      <c r="Y12" s="325">
        <v>2018</v>
      </c>
      <c r="Z12" s="298">
        <f t="shared" si="16"/>
        <v>792236.40662469878</v>
      </c>
      <c r="AA12" s="298">
        <f t="shared" si="17"/>
        <v>443487.5812046447</v>
      </c>
      <c r="AB12" s="298">
        <f t="shared" si="18"/>
        <v>370002.55779773399</v>
      </c>
      <c r="AC12" s="298">
        <f t="shared" si="19"/>
        <v>73485.023406910725</v>
      </c>
      <c r="AD12" s="298">
        <f t="shared" si="20"/>
        <v>152432.45111741935</v>
      </c>
      <c r="AE12" s="298">
        <f t="shared" si="21"/>
        <v>141642.96787373087</v>
      </c>
      <c r="AF12" s="298">
        <f t="shared" si="22"/>
        <v>54673.4064289038</v>
      </c>
      <c r="AH12" s="304">
        <f>VLOOKUP($D12&amp;$I12&amp;$AH$6,'Exchange rate info'!$C$8:$J$19,7,FALSE)</f>
        <v>1.4914482445683991E-2</v>
      </c>
      <c r="AJ12" s="324" t="str">
        <f t="shared" si="23"/>
        <v>Asia-Pacific</v>
      </c>
      <c r="AK12" s="324" t="str">
        <f t="shared" si="24"/>
        <v>India</v>
      </c>
      <c r="AL12" s="324" t="str">
        <f t="shared" si="25"/>
        <v>Gurgaon</v>
      </c>
      <c r="AM12" s="324" t="str">
        <f t="shared" si="26"/>
        <v>CC</v>
      </c>
      <c r="AN12" s="317" t="s">
        <v>9</v>
      </c>
      <c r="AO12" s="320">
        <f t="shared" si="27"/>
        <v>2018</v>
      </c>
      <c r="AP12" s="298">
        <f t="shared" si="28"/>
        <v>11815.795979435834</v>
      </c>
      <c r="AQ12" s="298">
        <f t="shared" si="29"/>
        <v>6614.3877447555269</v>
      </c>
      <c r="AR12" s="298">
        <f t="shared" si="30"/>
        <v>5518.3966531324795</v>
      </c>
      <c r="AS12" s="298">
        <f t="shared" si="31"/>
        <v>1095.9910916230472</v>
      </c>
      <c r="AT12" s="298">
        <f t="shared" si="32"/>
        <v>2273.451116343334</v>
      </c>
      <c r="AU12" s="298">
        <f t="shared" si="33"/>
        <v>2112.5315579073408</v>
      </c>
      <c r="AV12" s="298">
        <f t="shared" si="34"/>
        <v>815.42556042963201</v>
      </c>
      <c r="AW12" s="312">
        <f t="shared" si="35"/>
        <v>101.4324002947274</v>
      </c>
      <c r="AX12" s="312">
        <f t="shared" si="50"/>
        <v>1.4324002947273762</v>
      </c>
      <c r="AZ12" s="304">
        <f>VLOOKUP($BC12&amp;$BG12&amp;$AZ$6,'Exchange rate info'!$C$8:$J$19,7,FALSE)</f>
        <v>1.3869625520110958E-2</v>
      </c>
      <c r="BB12" s="324" t="str">
        <f t="shared" si="36"/>
        <v>Asia-Pacific</v>
      </c>
      <c r="BC12" s="324" t="str">
        <f t="shared" si="37"/>
        <v>India</v>
      </c>
      <c r="BD12" s="324" t="str">
        <f t="shared" si="38"/>
        <v>Gurgaon</v>
      </c>
      <c r="BE12" s="324" t="str">
        <f t="shared" si="39"/>
        <v>CC</v>
      </c>
      <c r="BF12" s="317" t="s">
        <v>9</v>
      </c>
      <c r="BG12" s="305">
        <v>2018</v>
      </c>
      <c r="BH12" s="298">
        <f t="shared" si="40"/>
        <v>10988.022283282924</v>
      </c>
      <c r="BI12" s="298">
        <f t="shared" si="41"/>
        <v>6151.0066741282208</v>
      </c>
      <c r="BJ12" s="298">
        <f t="shared" si="42"/>
        <v>5131.7969181377812</v>
      </c>
      <c r="BK12" s="298">
        <f t="shared" si="43"/>
        <v>1019.20975599044</v>
      </c>
      <c r="BL12" s="298">
        <f t="shared" si="44"/>
        <v>2114.1810141112255</v>
      </c>
      <c r="BM12" s="298">
        <f t="shared" si="45"/>
        <v>1964.5349219657542</v>
      </c>
      <c r="BN12" s="298">
        <f t="shared" si="46"/>
        <v>758.29967307772267</v>
      </c>
      <c r="BO12" s="312">
        <f t="shared" si="47"/>
        <v>94.326398037430721</v>
      </c>
      <c r="BP12" s="312">
        <f t="shared" si="48"/>
        <v>-5.6736019625692862</v>
      </c>
      <c r="BQ12" s="406">
        <f t="shared" si="51"/>
        <v>-7.0056532593619991E-2</v>
      </c>
      <c r="BS12" s="301" t="str">
        <f t="shared" si="0"/>
        <v>Asia-Pacific</v>
      </c>
      <c r="BT12" s="301" t="str">
        <f t="shared" si="1"/>
        <v>India</v>
      </c>
      <c r="BU12" s="301" t="str">
        <f t="shared" si="2"/>
        <v>Gurgaon</v>
      </c>
      <c r="BV12" s="301" t="str">
        <f t="shared" si="3"/>
        <v>CC</v>
      </c>
      <c r="BW12" s="302">
        <f t="shared" si="49"/>
        <v>11648.93657756617</v>
      </c>
      <c r="BX12" s="302">
        <f t="shared" si="4"/>
        <v>11815.795979435834</v>
      </c>
      <c r="BY12" s="302">
        <f t="shared" si="5"/>
        <v>10988.022283282924</v>
      </c>
      <c r="BZ12" s="329">
        <f t="shared" si="6"/>
        <v>101.4324002947274</v>
      </c>
      <c r="CA12" s="329">
        <f t="shared" si="7"/>
        <v>1.4324002947273762</v>
      </c>
      <c r="CB12" s="329">
        <f t="shared" si="8"/>
        <v>94.326398037430721</v>
      </c>
      <c r="CC12" s="329">
        <f t="shared" si="9"/>
        <v>-5.6736019625692862</v>
      </c>
    </row>
    <row r="13" spans="2:81" s="296" customFormat="1" ht="13">
      <c r="B13" s="324" t="str">
        <f t="shared" si="10"/>
        <v>GurgaonIT2016 H2</v>
      </c>
      <c r="C13" s="299" t="s">
        <v>378</v>
      </c>
      <c r="D13" s="299" t="s">
        <v>18</v>
      </c>
      <c r="E13" s="299" t="s">
        <v>401</v>
      </c>
      <c r="F13" s="299" t="s">
        <v>233</v>
      </c>
      <c r="G13" s="324" t="s">
        <v>29</v>
      </c>
      <c r="H13" s="325">
        <v>2016</v>
      </c>
      <c r="I13" s="299" t="s">
        <v>427</v>
      </c>
      <c r="J13" s="298">
        <f>VLOOKUP($B13,'Operating cost info'!B:AP,21,0)</f>
        <v>1257658.1301804339</v>
      </c>
      <c r="K13" s="298">
        <f>VLOOKUP($B13,'Operating cost info'!B:AP,22,0)</f>
        <v>811287.14374375006</v>
      </c>
      <c r="L13" s="298">
        <f>VLOOKUP($B13,'Operating cost info'!B:AP,23,0)</f>
        <v>739655.90749374998</v>
      </c>
      <c r="M13" s="298">
        <f>VLOOKUP($B13,'Operating cost info'!B:AP,24,0)</f>
        <v>71631.236250000002</v>
      </c>
      <c r="N13" s="298">
        <f>VLOOKUP($B13,'Operating cost info'!B:AP,25,0)</f>
        <v>216691.9494503226</v>
      </c>
      <c r="O13" s="298">
        <f>VLOOKUP($B13,'Operating cost info'!B:AP,26,0)</f>
        <v>141642.96787373087</v>
      </c>
      <c r="P13" s="298">
        <f>VLOOKUP($B13,'Operating cost info'!B:AP,27,0)</f>
        <v>88036.069112630401</v>
      </c>
      <c r="R13" s="399">
        <f>VLOOKUP(E13&amp;F13,'Wage inflation info'!$B$7:$H$34,7,FALSE)/$R$6</f>
        <v>1.3571428571428571E-2</v>
      </c>
      <c r="T13" s="324" t="str">
        <f t="shared" si="11"/>
        <v>Asia-Pacific</v>
      </c>
      <c r="U13" s="324" t="str">
        <f t="shared" si="12"/>
        <v>India</v>
      </c>
      <c r="V13" s="324" t="str">
        <f t="shared" si="13"/>
        <v>Gurgaon</v>
      </c>
      <c r="W13" s="324" t="str">
        <f t="shared" si="14"/>
        <v>IT</v>
      </c>
      <c r="X13" s="324" t="str">
        <f t="shared" si="15"/>
        <v>LCU</v>
      </c>
      <c r="Y13" s="325">
        <v>2018</v>
      </c>
      <c r="Z13" s="298">
        <f t="shared" si="16"/>
        <v>1279828.2070712801</v>
      </c>
      <c r="AA13" s="298">
        <f t="shared" si="17"/>
        <v>833457.22063459631</v>
      </c>
      <c r="AB13" s="298">
        <f t="shared" si="18"/>
        <v>759868.51466786861</v>
      </c>
      <c r="AC13" s="298">
        <f t="shared" si="19"/>
        <v>73588.705966727677</v>
      </c>
      <c r="AD13" s="298">
        <f t="shared" si="20"/>
        <v>216691.9494503226</v>
      </c>
      <c r="AE13" s="298">
        <f t="shared" si="21"/>
        <v>141642.96787373087</v>
      </c>
      <c r="AF13" s="298">
        <f t="shared" si="22"/>
        <v>88036.069112630401</v>
      </c>
      <c r="AH13" s="304">
        <f>VLOOKUP($D13&amp;$I13&amp;$AH$6,'Exchange rate info'!$C$8:$J$19,7,FALSE)</f>
        <v>1.4914482445683991E-2</v>
      </c>
      <c r="AJ13" s="324" t="str">
        <f t="shared" si="23"/>
        <v>Asia-Pacific</v>
      </c>
      <c r="AK13" s="324" t="str">
        <f t="shared" si="24"/>
        <v>India</v>
      </c>
      <c r="AL13" s="324" t="str">
        <f t="shared" si="25"/>
        <v>Gurgaon</v>
      </c>
      <c r="AM13" s="324" t="str">
        <f t="shared" si="26"/>
        <v>IT</v>
      </c>
      <c r="AN13" s="317" t="s">
        <v>9</v>
      </c>
      <c r="AO13" s="320">
        <f t="shared" si="27"/>
        <v>2018</v>
      </c>
      <c r="AP13" s="298">
        <f t="shared" si="28"/>
        <v>19087.975327855824</v>
      </c>
      <c r="AQ13" s="298">
        <f t="shared" si="29"/>
        <v>12430.583086383256</v>
      </c>
      <c r="AR13" s="298">
        <f t="shared" si="30"/>
        <v>11333.045623041895</v>
      </c>
      <c r="AS13" s="298">
        <f t="shared" si="31"/>
        <v>1097.5374633413608</v>
      </c>
      <c r="AT13" s="298">
        <f t="shared" si="32"/>
        <v>3231.8482761978794</v>
      </c>
      <c r="AU13" s="298">
        <f t="shared" si="33"/>
        <v>2112.5315579073408</v>
      </c>
      <c r="AV13" s="298">
        <f t="shared" si="34"/>
        <v>1313.0124073673487</v>
      </c>
      <c r="AW13" s="312">
        <f t="shared" si="35"/>
        <v>101.76280631109708</v>
      </c>
      <c r="AX13" s="312">
        <f t="shared" si="50"/>
        <v>1.7628063110970871</v>
      </c>
      <c r="AZ13" s="304">
        <f>VLOOKUP($BC13&amp;$BG13&amp;$AZ$6,'Exchange rate info'!$C$8:$J$19,7,FALSE)</f>
        <v>1.3869625520110958E-2</v>
      </c>
      <c r="BB13" s="324" t="str">
        <f t="shared" si="36"/>
        <v>Asia-Pacific</v>
      </c>
      <c r="BC13" s="324" t="str">
        <f t="shared" si="37"/>
        <v>India</v>
      </c>
      <c r="BD13" s="324" t="str">
        <f t="shared" si="38"/>
        <v>Gurgaon</v>
      </c>
      <c r="BE13" s="324" t="str">
        <f t="shared" si="39"/>
        <v>IT</v>
      </c>
      <c r="BF13" s="317" t="s">
        <v>9</v>
      </c>
      <c r="BG13" s="305">
        <v>2018</v>
      </c>
      <c r="BH13" s="298">
        <f t="shared" si="40"/>
        <v>17750.737962153678</v>
      </c>
      <c r="BI13" s="298">
        <f t="shared" si="41"/>
        <v>11559.739537234345</v>
      </c>
      <c r="BJ13" s="298">
        <f t="shared" si="42"/>
        <v>10539.091742966279</v>
      </c>
      <c r="BK13" s="298">
        <f t="shared" si="43"/>
        <v>1020.6477942680677</v>
      </c>
      <c r="BL13" s="298">
        <f t="shared" si="44"/>
        <v>3005.4361920987881</v>
      </c>
      <c r="BM13" s="298">
        <f t="shared" si="45"/>
        <v>1964.5349219657542</v>
      </c>
      <c r="BN13" s="298">
        <f t="shared" si="46"/>
        <v>1221.0273108547906</v>
      </c>
      <c r="BO13" s="312">
        <f t="shared" si="47"/>
        <v>94.633656953945476</v>
      </c>
      <c r="BP13" s="312">
        <f t="shared" si="48"/>
        <v>-5.3663430460545225</v>
      </c>
      <c r="BQ13" s="406">
        <f t="shared" si="51"/>
        <v>-7.0056532593619991E-2</v>
      </c>
      <c r="BS13" s="301" t="str">
        <f t="shared" si="0"/>
        <v>Asia-Pacific</v>
      </c>
      <c r="BT13" s="301" t="str">
        <f t="shared" si="1"/>
        <v>India</v>
      </c>
      <c r="BU13" s="301" t="str">
        <f t="shared" si="2"/>
        <v>Gurgaon</v>
      </c>
      <c r="BV13" s="301" t="str">
        <f t="shared" si="3"/>
        <v>IT</v>
      </c>
      <c r="BW13" s="302">
        <f t="shared" si="49"/>
        <v>18757.320105247833</v>
      </c>
      <c r="BX13" s="302">
        <f t="shared" si="4"/>
        <v>19087.975327855824</v>
      </c>
      <c r="BY13" s="302">
        <f t="shared" si="5"/>
        <v>17750.737962153678</v>
      </c>
      <c r="BZ13" s="329">
        <f t="shared" si="6"/>
        <v>101.76280631109708</v>
      </c>
      <c r="CA13" s="329">
        <f t="shared" si="7"/>
        <v>1.7628063110970871</v>
      </c>
      <c r="CB13" s="329">
        <f t="shared" si="8"/>
        <v>94.633656953945476</v>
      </c>
      <c r="CC13" s="329">
        <f t="shared" si="9"/>
        <v>-5.3663430460545225</v>
      </c>
    </row>
    <row r="14" spans="2:81" s="296" customFormat="1" ht="13">
      <c r="B14" s="324" t="str">
        <f t="shared" si="10"/>
        <v>GurgaonKP2016 H2</v>
      </c>
      <c r="C14" s="299" t="s">
        <v>378</v>
      </c>
      <c r="D14" s="299" t="s">
        <v>18</v>
      </c>
      <c r="E14" s="299" t="s">
        <v>401</v>
      </c>
      <c r="F14" s="299" t="s">
        <v>405</v>
      </c>
      <c r="G14" s="324" t="s">
        <v>29</v>
      </c>
      <c r="H14" s="325">
        <v>2016</v>
      </c>
      <c r="I14" s="299" t="s">
        <v>427</v>
      </c>
      <c r="J14" s="298">
        <f>VLOOKUP($B14,'Operating cost info'!B:AP,21,0)</f>
        <v>1404474.5737355417</v>
      </c>
      <c r="K14" s="298">
        <f>VLOOKUP($B14,'Operating cost info'!B:AP,22,0)</f>
        <v>947826.43625000014</v>
      </c>
      <c r="L14" s="298">
        <f>VLOOKUP($B14,'Operating cost info'!B:AP,23,0)</f>
        <v>876195.20000000007</v>
      </c>
      <c r="M14" s="298">
        <f>VLOOKUP($B14,'Operating cost info'!B:AP,24,0)</f>
        <v>71631.236250000002</v>
      </c>
      <c r="N14" s="298">
        <f>VLOOKUP($B14,'Operating cost info'!B:AP,25,0)</f>
        <v>216691.9494503226</v>
      </c>
      <c r="O14" s="298">
        <f>VLOOKUP($B14,'Operating cost info'!B:AP,26,0)</f>
        <v>141642.96787373087</v>
      </c>
      <c r="P14" s="298">
        <f>VLOOKUP($B14,'Operating cost info'!B:AP,27,0)</f>
        <v>98313.22016148793</v>
      </c>
      <c r="R14" s="399">
        <f>VLOOKUP(E14&amp;F14,'Wage inflation info'!$B$7:$H$34,7,FALSE)/$R$6</f>
        <v>1.4285714285714287E-2</v>
      </c>
      <c r="T14" s="324" t="str">
        <f t="shared" si="11"/>
        <v>Asia-Pacific</v>
      </c>
      <c r="U14" s="324" t="str">
        <f t="shared" si="12"/>
        <v>India</v>
      </c>
      <c r="V14" s="324" t="str">
        <f t="shared" si="13"/>
        <v>Gurgaon</v>
      </c>
      <c r="W14" s="324" t="str">
        <f t="shared" si="14"/>
        <v>KP</v>
      </c>
      <c r="X14" s="324" t="str">
        <f t="shared" si="15"/>
        <v>LCU</v>
      </c>
      <c r="Y14" s="325">
        <v>2018</v>
      </c>
      <c r="Z14" s="298">
        <f t="shared" si="16"/>
        <v>1431748.7630235516</v>
      </c>
      <c r="AA14" s="298">
        <f t="shared" si="17"/>
        <v>975100.62553801003</v>
      </c>
      <c r="AB14" s="298">
        <f t="shared" si="18"/>
        <v>901408.16391836724</v>
      </c>
      <c r="AC14" s="298">
        <f t="shared" si="19"/>
        <v>73692.46161964284</v>
      </c>
      <c r="AD14" s="298">
        <f t="shared" si="20"/>
        <v>216691.9494503226</v>
      </c>
      <c r="AE14" s="298">
        <f t="shared" si="21"/>
        <v>141642.96787373087</v>
      </c>
      <c r="AF14" s="298">
        <f t="shared" si="22"/>
        <v>98313.22016148793</v>
      </c>
      <c r="AH14" s="304">
        <f>VLOOKUP($D14&amp;$I14&amp;$AH$6,'Exchange rate info'!$C$8:$J$19,7,FALSE)</f>
        <v>1.4914482445683991E-2</v>
      </c>
      <c r="AJ14" s="324" t="str">
        <f t="shared" si="23"/>
        <v>Asia-Pacific</v>
      </c>
      <c r="AK14" s="324" t="str">
        <f t="shared" si="24"/>
        <v>India</v>
      </c>
      <c r="AL14" s="324" t="str">
        <f t="shared" si="25"/>
        <v>Gurgaon</v>
      </c>
      <c r="AM14" s="324" t="str">
        <f t="shared" si="26"/>
        <v>KP</v>
      </c>
      <c r="AN14" s="317" t="s">
        <v>9</v>
      </c>
      <c r="AO14" s="320">
        <f t="shared" si="27"/>
        <v>2018</v>
      </c>
      <c r="AP14" s="298">
        <f t="shared" si="28"/>
        <v>21353.791792744527</v>
      </c>
      <c r="AQ14" s="298">
        <f t="shared" si="29"/>
        <v>14543.121162362129</v>
      </c>
      <c r="AR14" s="298">
        <f t="shared" si="30"/>
        <v>13444.036237156726</v>
      </c>
      <c r="AS14" s="298">
        <f t="shared" si="31"/>
        <v>1099.0849252054045</v>
      </c>
      <c r="AT14" s="298">
        <f t="shared" si="32"/>
        <v>3231.8482761978794</v>
      </c>
      <c r="AU14" s="298">
        <f t="shared" si="33"/>
        <v>2112.5315579073408</v>
      </c>
      <c r="AV14" s="298">
        <f t="shared" si="34"/>
        <v>1466.2907962771772</v>
      </c>
      <c r="AW14" s="312">
        <f t="shared" si="35"/>
        <v>101.94194966559398</v>
      </c>
      <c r="AX14" s="312">
        <f t="shared" si="50"/>
        <v>1.9419496655939783</v>
      </c>
      <c r="AZ14" s="304">
        <f>VLOOKUP($BC14&amp;$BG14&amp;$AZ$6,'Exchange rate info'!$C$8:$J$19,7,FALSE)</f>
        <v>1.3869625520110958E-2</v>
      </c>
      <c r="BB14" s="324" t="str">
        <f t="shared" si="36"/>
        <v>Asia-Pacific</v>
      </c>
      <c r="BC14" s="324" t="str">
        <f t="shared" si="37"/>
        <v>India</v>
      </c>
      <c r="BD14" s="324" t="str">
        <f t="shared" si="38"/>
        <v>Gurgaon</v>
      </c>
      <c r="BE14" s="324" t="str">
        <f t="shared" si="39"/>
        <v>KP</v>
      </c>
      <c r="BF14" s="317" t="s">
        <v>9</v>
      </c>
      <c r="BG14" s="305">
        <v>2018</v>
      </c>
      <c r="BH14" s="298">
        <f t="shared" si="40"/>
        <v>19857.819182018746</v>
      </c>
      <c r="BI14" s="298">
        <f t="shared" si="41"/>
        <v>13524.280520638144</v>
      </c>
      <c r="BJ14" s="298">
        <f t="shared" si="42"/>
        <v>12502.193674318547</v>
      </c>
      <c r="BK14" s="298">
        <f t="shared" si="43"/>
        <v>1022.0868463195956</v>
      </c>
      <c r="BL14" s="298">
        <f t="shared" si="44"/>
        <v>3005.4361920987881</v>
      </c>
      <c r="BM14" s="298">
        <f t="shared" si="45"/>
        <v>1964.5349219657542</v>
      </c>
      <c r="BN14" s="298">
        <f t="shared" si="46"/>
        <v>1363.5675473160602</v>
      </c>
      <c r="BO14" s="312">
        <f t="shared" si="47"/>
        <v>94.800250146189114</v>
      </c>
      <c r="BP14" s="312">
        <f t="shared" si="48"/>
        <v>-5.1997498538108751</v>
      </c>
      <c r="BQ14" s="406">
        <f t="shared" si="51"/>
        <v>-7.0056532593619991E-2</v>
      </c>
      <c r="BS14" s="301" t="str">
        <f t="shared" si="0"/>
        <v>Asia-Pacific</v>
      </c>
      <c r="BT14" s="301" t="str">
        <f t="shared" si="1"/>
        <v>India</v>
      </c>
      <c r="BU14" s="301" t="str">
        <f t="shared" si="2"/>
        <v>Gurgaon</v>
      </c>
      <c r="BV14" s="301" t="str">
        <f t="shared" si="3"/>
        <v>KP</v>
      </c>
      <c r="BW14" s="302">
        <f t="shared" si="49"/>
        <v>20947.011375388243</v>
      </c>
      <c r="BX14" s="302">
        <f t="shared" si="4"/>
        <v>21353.791792744527</v>
      </c>
      <c r="BY14" s="302">
        <f t="shared" si="5"/>
        <v>19857.819182018746</v>
      </c>
      <c r="BZ14" s="329">
        <f t="shared" si="6"/>
        <v>101.94194966559398</v>
      </c>
      <c r="CA14" s="329">
        <f t="shared" si="7"/>
        <v>1.9419496655939783</v>
      </c>
      <c r="CB14" s="329">
        <f t="shared" si="8"/>
        <v>94.800250146189114</v>
      </c>
      <c r="CC14" s="329">
        <f t="shared" si="9"/>
        <v>-5.1997498538108751</v>
      </c>
    </row>
    <row r="15" spans="2:81" s="296" customFormat="1" ht="13">
      <c r="B15" s="324" t="str">
        <f t="shared" si="10"/>
        <v>GurgaonBP2016 H2</v>
      </c>
      <c r="C15" s="299" t="s">
        <v>378</v>
      </c>
      <c r="D15" s="299" t="s">
        <v>18</v>
      </c>
      <c r="E15" s="299" t="s">
        <v>401</v>
      </c>
      <c r="F15" s="299" t="s">
        <v>404</v>
      </c>
      <c r="G15" s="324" t="s">
        <v>29</v>
      </c>
      <c r="H15" s="325">
        <v>2016</v>
      </c>
      <c r="I15" s="299" t="s">
        <v>427</v>
      </c>
      <c r="J15" s="298">
        <f>VLOOKUP($B15,'Operating cost info'!B:AP,21,0)</f>
        <v>1006500.8317593592</v>
      </c>
      <c r="K15" s="298">
        <f>VLOOKUP($B15,'Operating cost info'!B:AP,22,0)</f>
        <v>594189.25475666672</v>
      </c>
      <c r="L15" s="298">
        <f>VLOOKUP($B15,'Operating cost info'!B:AP,23,0)</f>
        <v>522558.0185066667</v>
      </c>
      <c r="M15" s="298">
        <f>VLOOKUP($B15,'Operating cost info'!B:AP,24,0)</f>
        <v>71631.236250000002</v>
      </c>
      <c r="N15" s="298">
        <f>VLOOKUP($B15,'Operating cost info'!B:AP,25,0)</f>
        <v>200213.55090580648</v>
      </c>
      <c r="O15" s="298">
        <f>VLOOKUP($B15,'Operating cost info'!B:AP,26,0)</f>
        <v>141642.96787373087</v>
      </c>
      <c r="P15" s="298">
        <f>VLOOKUP($B15,'Operating cost info'!B:AP,27,0)</f>
        <v>70455.058223155167</v>
      </c>
      <c r="R15" s="399">
        <f>VLOOKUP(E15&amp;F15,'Wage inflation info'!$B$7:$H$34,7,FALSE)/$R$6</f>
        <v>1.2857142857142857E-2</v>
      </c>
      <c r="T15" s="324" t="str">
        <f t="shared" si="11"/>
        <v>Asia-Pacific</v>
      </c>
      <c r="U15" s="324" t="str">
        <f t="shared" si="12"/>
        <v>India</v>
      </c>
      <c r="V15" s="324" t="str">
        <f t="shared" si="13"/>
        <v>Gurgaon</v>
      </c>
      <c r="W15" s="324" t="str">
        <f t="shared" si="14"/>
        <v>BP</v>
      </c>
      <c r="X15" s="324" t="str">
        <f t="shared" si="15"/>
        <v>LCU</v>
      </c>
      <c r="Y15" s="325">
        <v>2018</v>
      </c>
      <c r="Z15" s="298">
        <f t="shared" si="16"/>
        <v>1021878.2071462354</v>
      </c>
      <c r="AA15" s="298">
        <f t="shared" si="17"/>
        <v>609566.63014354277</v>
      </c>
      <c r="AB15" s="298">
        <f t="shared" si="18"/>
        <v>536081.60673663206</v>
      </c>
      <c r="AC15" s="298">
        <f t="shared" si="19"/>
        <v>73485.023406910725</v>
      </c>
      <c r="AD15" s="298">
        <f t="shared" si="20"/>
        <v>200213.55090580648</v>
      </c>
      <c r="AE15" s="298">
        <f t="shared" si="21"/>
        <v>141642.96787373087</v>
      </c>
      <c r="AF15" s="298">
        <f t="shared" si="22"/>
        <v>70455.058223155167</v>
      </c>
      <c r="AH15" s="304">
        <f>VLOOKUP($D15&amp;$I15&amp;$AH$6,'Exchange rate info'!$C$8:$J$19,7,FALSE)</f>
        <v>1.4914482445683991E-2</v>
      </c>
      <c r="AJ15" s="324" t="str">
        <f t="shared" si="23"/>
        <v>Asia-Pacific</v>
      </c>
      <c r="AK15" s="324" t="str">
        <f t="shared" si="24"/>
        <v>India</v>
      </c>
      <c r="AL15" s="324" t="str">
        <f t="shared" si="25"/>
        <v>Gurgaon</v>
      </c>
      <c r="AM15" s="324" t="str">
        <f t="shared" si="26"/>
        <v>BP</v>
      </c>
      <c r="AN15" s="317" t="s">
        <v>9</v>
      </c>
      <c r="AO15" s="320">
        <f t="shared" si="27"/>
        <v>2018</v>
      </c>
      <c r="AP15" s="298">
        <f t="shared" si="28"/>
        <v>15240.784582109556</v>
      </c>
      <c r="AQ15" s="298">
        <f t="shared" si="29"/>
        <v>9091.3708047506152</v>
      </c>
      <c r="AR15" s="298">
        <f t="shared" si="30"/>
        <v>7995.3797131275678</v>
      </c>
      <c r="AS15" s="298">
        <f t="shared" si="31"/>
        <v>1095.9910916230472</v>
      </c>
      <c r="AT15" s="298">
        <f t="shared" si="32"/>
        <v>2986.0814903727087</v>
      </c>
      <c r="AU15" s="298">
        <f t="shared" si="33"/>
        <v>2112.5315579073408</v>
      </c>
      <c r="AV15" s="298">
        <f t="shared" si="34"/>
        <v>1050.8007290788912</v>
      </c>
      <c r="AW15" s="312">
        <f t="shared" si="35"/>
        <v>101.5278055319633</v>
      </c>
      <c r="AX15" s="312">
        <f t="shared" si="50"/>
        <v>1.5278055319632999</v>
      </c>
      <c r="AZ15" s="304">
        <f>VLOOKUP($BC15&amp;$BG15&amp;$AZ$6,'Exchange rate info'!$C$8:$J$19,7,FALSE)</f>
        <v>1.3869625520110958E-2</v>
      </c>
      <c r="BB15" s="324" t="str">
        <f t="shared" si="36"/>
        <v>Asia-Pacific</v>
      </c>
      <c r="BC15" s="324" t="str">
        <f t="shared" si="37"/>
        <v>India</v>
      </c>
      <c r="BD15" s="324" t="str">
        <f t="shared" si="38"/>
        <v>Gurgaon</v>
      </c>
      <c r="BE15" s="324" t="str">
        <f t="shared" si="39"/>
        <v>BP</v>
      </c>
      <c r="BF15" s="317" t="s">
        <v>9</v>
      </c>
      <c r="BG15" s="305">
        <v>2018</v>
      </c>
      <c r="BH15" s="298">
        <f t="shared" si="40"/>
        <v>14173.068060280659</v>
      </c>
      <c r="BI15" s="298">
        <f t="shared" si="41"/>
        <v>8454.4608896469181</v>
      </c>
      <c r="BJ15" s="298">
        <f t="shared" si="42"/>
        <v>7435.2511336564785</v>
      </c>
      <c r="BK15" s="298">
        <f t="shared" si="43"/>
        <v>1019.20975599044</v>
      </c>
      <c r="BL15" s="298">
        <f t="shared" si="44"/>
        <v>2776.8869751152079</v>
      </c>
      <c r="BM15" s="298">
        <f t="shared" si="45"/>
        <v>1964.5349219657542</v>
      </c>
      <c r="BN15" s="298">
        <f t="shared" si="46"/>
        <v>977.18527355277627</v>
      </c>
      <c r="BO15" s="312">
        <f t="shared" si="47"/>
        <v>94.415119514554618</v>
      </c>
      <c r="BP15" s="312">
        <f t="shared" si="48"/>
        <v>-5.5848804854453871</v>
      </c>
      <c r="BQ15" s="406">
        <f t="shared" si="51"/>
        <v>-7.0056532593619991E-2</v>
      </c>
      <c r="BS15" s="301" t="str">
        <f t="shared" si="0"/>
        <v>Asia-Pacific</v>
      </c>
      <c r="BT15" s="301" t="str">
        <f t="shared" si="1"/>
        <v>India</v>
      </c>
      <c r="BU15" s="301" t="str">
        <f t="shared" si="2"/>
        <v>Gurgaon</v>
      </c>
      <c r="BV15" s="301" t="str">
        <f t="shared" si="3"/>
        <v>BP</v>
      </c>
      <c r="BW15" s="302">
        <f t="shared" si="49"/>
        <v>15011.4389868413</v>
      </c>
      <c r="BX15" s="302">
        <f t="shared" si="4"/>
        <v>15240.784582109556</v>
      </c>
      <c r="BY15" s="302">
        <f t="shared" si="5"/>
        <v>14173.068060280659</v>
      </c>
      <c r="BZ15" s="329">
        <f t="shared" si="6"/>
        <v>101.5278055319633</v>
      </c>
      <c r="CA15" s="329">
        <f t="shared" si="7"/>
        <v>1.5278055319632999</v>
      </c>
      <c r="CB15" s="329">
        <f t="shared" si="8"/>
        <v>94.415119514554618</v>
      </c>
      <c r="CC15" s="329">
        <f t="shared" si="9"/>
        <v>-5.5848804854453871</v>
      </c>
    </row>
    <row r="16" spans="2:81" s="296" customFormat="1" ht="13">
      <c r="B16" s="324" t="str">
        <f t="shared" si="10"/>
        <v>HyderabadCC2016 H2</v>
      </c>
      <c r="C16" s="299" t="s">
        <v>378</v>
      </c>
      <c r="D16" s="299" t="s">
        <v>18</v>
      </c>
      <c r="E16" s="299" t="s">
        <v>398</v>
      </c>
      <c r="F16" s="299" t="s">
        <v>10</v>
      </c>
      <c r="G16" s="324" t="s">
        <v>29</v>
      </c>
      <c r="H16" s="325">
        <v>2016</v>
      </c>
      <c r="I16" s="299" t="s">
        <v>427</v>
      </c>
      <c r="J16" s="298">
        <f>VLOOKUP($B16,'Operating cost info'!B:AP,21,0)</f>
        <v>674464.66518495814</v>
      </c>
      <c r="K16" s="298">
        <f>VLOOKUP($B16,'Operating cost info'!B:AP,22,0)</f>
        <v>392264.06585000007</v>
      </c>
      <c r="L16" s="298">
        <f>VLOOKUP($B16,'Operating cost info'!B:AP,23,0)</f>
        <v>322430.00960000011</v>
      </c>
      <c r="M16" s="298">
        <f>VLOOKUP($B16,'Operating cost info'!B:AP,24,0)</f>
        <v>69834.056249999994</v>
      </c>
      <c r="N16" s="298">
        <f>VLOOKUP($B16,'Operating cost info'!B:AP,25,0)</f>
        <v>126395.13073548389</v>
      </c>
      <c r="O16" s="298">
        <f>VLOOKUP($B16,'Operating cost info'!B:AP,26,0)</f>
        <v>108592.94203652702</v>
      </c>
      <c r="P16" s="298">
        <f>VLOOKUP($B16,'Operating cost info'!B:AP,27,0)</f>
        <v>47212.526562947081</v>
      </c>
      <c r="R16" s="399">
        <f>VLOOKUP(E16&amp;F16,'Wage inflation info'!$B$7:$H$34,7,FALSE)/$R$6</f>
        <v>1.2142857142857144E-2</v>
      </c>
      <c r="T16" s="324" t="str">
        <f t="shared" si="11"/>
        <v>Asia-Pacific</v>
      </c>
      <c r="U16" s="324" t="str">
        <f t="shared" si="12"/>
        <v>India</v>
      </c>
      <c r="V16" s="324" t="str">
        <f t="shared" si="13"/>
        <v>Hyderabad</v>
      </c>
      <c r="W16" s="324" t="str">
        <f t="shared" si="14"/>
        <v>CC</v>
      </c>
      <c r="X16" s="324" t="str">
        <f t="shared" si="15"/>
        <v>LCU</v>
      </c>
      <c r="Y16" s="325">
        <v>2018</v>
      </c>
      <c r="Z16" s="298">
        <f t="shared" si="16"/>
        <v>684048.91714898404</v>
      </c>
      <c r="AA16" s="298">
        <f t="shared" si="17"/>
        <v>401848.31781402603</v>
      </c>
      <c r="AB16" s="298">
        <f t="shared" si="18"/>
        <v>330307.99466619117</v>
      </c>
      <c r="AC16" s="298">
        <f t="shared" si="19"/>
        <v>71540.323147834832</v>
      </c>
      <c r="AD16" s="298">
        <f t="shared" si="20"/>
        <v>126395.13073548389</v>
      </c>
      <c r="AE16" s="298">
        <f t="shared" si="21"/>
        <v>108592.94203652702</v>
      </c>
      <c r="AF16" s="298">
        <f t="shared" si="22"/>
        <v>47212.526562947081</v>
      </c>
      <c r="AH16" s="304">
        <f>VLOOKUP($D16&amp;$I16&amp;$AH$6,'Exchange rate info'!$C$8:$J$19,7,FALSE)</f>
        <v>1.4914482445683991E-2</v>
      </c>
      <c r="AJ16" s="324" t="str">
        <f t="shared" si="23"/>
        <v>Asia-Pacific</v>
      </c>
      <c r="AK16" s="324" t="str">
        <f t="shared" si="24"/>
        <v>India</v>
      </c>
      <c r="AL16" s="324" t="str">
        <f t="shared" si="25"/>
        <v>Hyderabad</v>
      </c>
      <c r="AM16" s="324" t="str">
        <f t="shared" si="26"/>
        <v>CC</v>
      </c>
      <c r="AN16" s="317" t="s">
        <v>9</v>
      </c>
      <c r="AO16" s="320">
        <f t="shared" si="27"/>
        <v>2018</v>
      </c>
      <c r="AP16" s="298">
        <f t="shared" si="28"/>
        <v>10202.235566807665</v>
      </c>
      <c r="AQ16" s="298">
        <f t="shared" si="29"/>
        <v>5993.359681864933</v>
      </c>
      <c r="AR16" s="298">
        <f t="shared" si="30"/>
        <v>4926.3727881179893</v>
      </c>
      <c r="AS16" s="298">
        <f t="shared" si="31"/>
        <v>1066.9868937469428</v>
      </c>
      <c r="AT16" s="298">
        <f t="shared" si="32"/>
        <v>1885.1179585743075</v>
      </c>
      <c r="AU16" s="298">
        <f t="shared" si="33"/>
        <v>1619.6075277289615</v>
      </c>
      <c r="AV16" s="298">
        <f t="shared" si="34"/>
        <v>704.15039863946333</v>
      </c>
      <c r="AW16" s="312">
        <f t="shared" si="35"/>
        <v>101.42101617160294</v>
      </c>
      <c r="AX16" s="312">
        <f t="shared" si="50"/>
        <v>1.4210161716029512</v>
      </c>
      <c r="AZ16" s="304">
        <f>VLOOKUP($BC16&amp;$BG16&amp;$AZ$6,'Exchange rate info'!$C$8:$J$19,7,FALSE)</f>
        <v>1.3869625520110958E-2</v>
      </c>
      <c r="BB16" s="324" t="str">
        <f t="shared" si="36"/>
        <v>Asia-Pacific</v>
      </c>
      <c r="BC16" s="324" t="str">
        <f t="shared" si="37"/>
        <v>India</v>
      </c>
      <c r="BD16" s="324" t="str">
        <f t="shared" si="38"/>
        <v>Hyderabad</v>
      </c>
      <c r="BE16" s="324" t="str">
        <f t="shared" si="39"/>
        <v>CC</v>
      </c>
      <c r="BF16" s="317" t="s">
        <v>9</v>
      </c>
      <c r="BG16" s="305">
        <v>2018</v>
      </c>
      <c r="BH16" s="298">
        <f t="shared" si="40"/>
        <v>9487.5023182938148</v>
      </c>
      <c r="BI16" s="298">
        <f t="shared" si="41"/>
        <v>5573.4856839670738</v>
      </c>
      <c r="BJ16" s="298">
        <f t="shared" si="42"/>
        <v>4581.2481923188789</v>
      </c>
      <c r="BK16" s="298">
        <f t="shared" si="43"/>
        <v>992.23749164819469</v>
      </c>
      <c r="BL16" s="298">
        <f t="shared" si="44"/>
        <v>1753.0531308666284</v>
      </c>
      <c r="BM16" s="298">
        <f t="shared" si="45"/>
        <v>1506.1434401737451</v>
      </c>
      <c r="BN16" s="298">
        <f t="shared" si="46"/>
        <v>654.82006328636737</v>
      </c>
      <c r="BO16" s="312">
        <f t="shared" si="47"/>
        <v>94.315811446498969</v>
      </c>
      <c r="BP16" s="312">
        <f t="shared" si="48"/>
        <v>-5.6841885535010235</v>
      </c>
      <c r="BQ16" s="406">
        <f t="shared" si="51"/>
        <v>-7.0056532593619991E-2</v>
      </c>
      <c r="BS16" s="301" t="str">
        <f t="shared" si="0"/>
        <v>Asia-Pacific</v>
      </c>
      <c r="BT16" s="301" t="str">
        <f t="shared" si="1"/>
        <v>India</v>
      </c>
      <c r="BU16" s="301" t="str">
        <f t="shared" si="2"/>
        <v>Hyderabad</v>
      </c>
      <c r="BV16" s="301" t="str">
        <f t="shared" si="3"/>
        <v>CC</v>
      </c>
      <c r="BW16" s="302">
        <f t="shared" si="49"/>
        <v>10059.291409135189</v>
      </c>
      <c r="BX16" s="302">
        <f t="shared" si="4"/>
        <v>10202.235566807665</v>
      </c>
      <c r="BY16" s="302">
        <f t="shared" si="5"/>
        <v>9487.5023182938148</v>
      </c>
      <c r="BZ16" s="329">
        <f t="shared" si="6"/>
        <v>101.42101617160294</v>
      </c>
      <c r="CA16" s="329">
        <f t="shared" si="7"/>
        <v>1.4210161716029512</v>
      </c>
      <c r="CB16" s="329">
        <f t="shared" si="8"/>
        <v>94.315811446498969</v>
      </c>
      <c r="CC16" s="329">
        <f t="shared" si="9"/>
        <v>-5.6841885535010235</v>
      </c>
    </row>
    <row r="17" spans="2:81" s="296" customFormat="1" ht="13">
      <c r="B17" s="324" t="str">
        <f t="shared" si="10"/>
        <v>HyderabadIT2016 H2</v>
      </c>
      <c r="C17" s="299" t="s">
        <v>378</v>
      </c>
      <c r="D17" s="299" t="s">
        <v>18</v>
      </c>
      <c r="E17" s="299" t="s">
        <v>398</v>
      </c>
      <c r="F17" s="299" t="s">
        <v>233</v>
      </c>
      <c r="G17" s="324" t="s">
        <v>29</v>
      </c>
      <c r="H17" s="325">
        <v>2016</v>
      </c>
      <c r="I17" s="299" t="s">
        <v>427</v>
      </c>
      <c r="J17" s="298">
        <f>VLOOKUP($B17,'Operating cost info'!B:AP,21,0)</f>
        <v>1152832.4758207977</v>
      </c>
      <c r="K17" s="298">
        <f>VLOOKUP($B17,'Operating cost info'!B:AP,22,0)</f>
        <v>790658.76341875014</v>
      </c>
      <c r="L17" s="298">
        <f>VLOOKUP($B17,'Operating cost info'!B:AP,23,0)</f>
        <v>720824.70716875012</v>
      </c>
      <c r="M17" s="298">
        <f>VLOOKUP($B17,'Operating cost info'!B:AP,24,0)</f>
        <v>69834.056249999994</v>
      </c>
      <c r="N17" s="298">
        <f>VLOOKUP($B17,'Operating cost info'!B:AP,25,0)</f>
        <v>172882.49705806456</v>
      </c>
      <c r="O17" s="298">
        <f>VLOOKUP($B17,'Operating cost info'!B:AP,26,0)</f>
        <v>108592.94203652702</v>
      </c>
      <c r="P17" s="298">
        <f>VLOOKUP($B17,'Operating cost info'!B:AP,27,0)</f>
        <v>80698.273307455849</v>
      </c>
      <c r="R17" s="399">
        <f>VLOOKUP(E17&amp;F17,'Wage inflation info'!$B$7:$H$34,7,FALSE)/$R$6</f>
        <v>1.4285714285714287E-2</v>
      </c>
      <c r="T17" s="324" t="str">
        <f t="shared" si="11"/>
        <v>Asia-Pacific</v>
      </c>
      <c r="U17" s="324" t="str">
        <f t="shared" si="12"/>
        <v>India</v>
      </c>
      <c r="V17" s="324" t="str">
        <f t="shared" si="13"/>
        <v>Hyderabad</v>
      </c>
      <c r="W17" s="324" t="str">
        <f t="shared" si="14"/>
        <v>IT</v>
      </c>
      <c r="X17" s="324" t="str">
        <f t="shared" si="15"/>
        <v>LCU</v>
      </c>
      <c r="Y17" s="325">
        <v>2018</v>
      </c>
      <c r="Z17" s="298">
        <f t="shared" si="16"/>
        <v>1175584.0851355002</v>
      </c>
      <c r="AA17" s="298">
        <f t="shared" si="17"/>
        <v>813410.37273345271</v>
      </c>
      <c r="AB17" s="298">
        <f t="shared" si="18"/>
        <v>741566.80588523846</v>
      </c>
      <c r="AC17" s="298">
        <f t="shared" si="19"/>
        <v>71843.566848214265</v>
      </c>
      <c r="AD17" s="298">
        <f t="shared" si="20"/>
        <v>172882.49705806456</v>
      </c>
      <c r="AE17" s="298">
        <f t="shared" si="21"/>
        <v>108592.94203652702</v>
      </c>
      <c r="AF17" s="298">
        <f t="shared" si="22"/>
        <v>80698.273307455849</v>
      </c>
      <c r="AH17" s="304">
        <f>VLOOKUP($D17&amp;$I17&amp;$AH$6,'Exchange rate info'!$C$8:$J$19,7,FALSE)</f>
        <v>1.4914482445683991E-2</v>
      </c>
      <c r="AJ17" s="324" t="str">
        <f t="shared" si="23"/>
        <v>Asia-Pacific</v>
      </c>
      <c r="AK17" s="324" t="str">
        <f t="shared" si="24"/>
        <v>India</v>
      </c>
      <c r="AL17" s="324" t="str">
        <f t="shared" si="25"/>
        <v>Hyderabad</v>
      </c>
      <c r="AM17" s="324" t="str">
        <f t="shared" si="26"/>
        <v>IT</v>
      </c>
      <c r="AN17" s="317" t="s">
        <v>9</v>
      </c>
      <c r="AO17" s="320">
        <f t="shared" si="27"/>
        <v>2018</v>
      </c>
      <c r="AP17" s="298">
        <f t="shared" si="28"/>
        <v>17533.228201178892</v>
      </c>
      <c r="AQ17" s="298">
        <f t="shared" si="29"/>
        <v>12131.594725270352</v>
      </c>
      <c r="AR17" s="298">
        <f t="shared" si="30"/>
        <v>11060.085108677336</v>
      </c>
      <c r="AS17" s="298">
        <f t="shared" si="31"/>
        <v>1071.5096165930161</v>
      </c>
      <c r="AT17" s="298">
        <f t="shared" si="32"/>
        <v>2578.4529675385184</v>
      </c>
      <c r="AU17" s="298">
        <f t="shared" si="33"/>
        <v>1619.6075277289615</v>
      </c>
      <c r="AV17" s="298">
        <f t="shared" si="34"/>
        <v>1203.5729806410593</v>
      </c>
      <c r="AW17" s="312">
        <f t="shared" si="35"/>
        <v>101.97353993679816</v>
      </c>
      <c r="AX17" s="312">
        <f t="shared" si="50"/>
        <v>1.9735399367981632</v>
      </c>
      <c r="AZ17" s="304">
        <f>VLOOKUP($BC17&amp;$BG17&amp;$AZ$6,'Exchange rate info'!$C$8:$J$19,7,FALSE)</f>
        <v>1.3869625520110958E-2</v>
      </c>
      <c r="BB17" s="324" t="str">
        <f t="shared" si="36"/>
        <v>Asia-Pacific</v>
      </c>
      <c r="BC17" s="324" t="str">
        <f t="shared" si="37"/>
        <v>India</v>
      </c>
      <c r="BD17" s="324" t="str">
        <f t="shared" si="38"/>
        <v>Hyderabad</v>
      </c>
      <c r="BE17" s="324" t="str">
        <f t="shared" si="39"/>
        <v>IT</v>
      </c>
      <c r="BF17" s="317" t="s">
        <v>9</v>
      </c>
      <c r="BG17" s="305">
        <v>2018</v>
      </c>
      <c r="BH17" s="298">
        <f t="shared" si="40"/>
        <v>16304.911028231627</v>
      </c>
      <c r="BI17" s="298">
        <f t="shared" si="41"/>
        <v>11281.697263986862</v>
      </c>
      <c r="BJ17" s="298">
        <f t="shared" si="42"/>
        <v>10285.253895773072</v>
      </c>
      <c r="BK17" s="298">
        <f t="shared" si="43"/>
        <v>996.44336821379011</v>
      </c>
      <c r="BL17" s="298">
        <f t="shared" si="44"/>
        <v>2397.81549317704</v>
      </c>
      <c r="BM17" s="298">
        <f t="shared" si="45"/>
        <v>1506.1434401737451</v>
      </c>
      <c r="BN17" s="298">
        <f t="shared" si="46"/>
        <v>1119.2548308939786</v>
      </c>
      <c r="BO17" s="312">
        <f t="shared" si="47"/>
        <v>94.829627312529055</v>
      </c>
      <c r="BP17" s="312">
        <f t="shared" si="48"/>
        <v>-5.1703726874709366</v>
      </c>
      <c r="BQ17" s="406">
        <f t="shared" si="51"/>
        <v>-7.0056532593619991E-2</v>
      </c>
      <c r="BS17" s="301" t="str">
        <f t="shared" si="0"/>
        <v>Asia-Pacific</v>
      </c>
      <c r="BT17" s="301" t="str">
        <f t="shared" si="1"/>
        <v>India</v>
      </c>
      <c r="BU17" s="301" t="str">
        <f t="shared" si="2"/>
        <v>Hyderabad</v>
      </c>
      <c r="BV17" s="301" t="str">
        <f t="shared" si="3"/>
        <v>IT</v>
      </c>
      <c r="BW17" s="302">
        <f t="shared" si="49"/>
        <v>17193.899723443701</v>
      </c>
      <c r="BX17" s="302">
        <f t="shared" si="4"/>
        <v>17533.228201178892</v>
      </c>
      <c r="BY17" s="302">
        <f t="shared" si="5"/>
        <v>16304.911028231627</v>
      </c>
      <c r="BZ17" s="329">
        <f t="shared" si="6"/>
        <v>101.97353993679816</v>
      </c>
      <c r="CA17" s="329">
        <f t="shared" si="7"/>
        <v>1.9735399367981632</v>
      </c>
      <c r="CB17" s="329">
        <f t="shared" si="8"/>
        <v>94.829627312529055</v>
      </c>
      <c r="CC17" s="329">
        <f t="shared" si="9"/>
        <v>-5.1703726874709366</v>
      </c>
    </row>
    <row r="18" spans="2:81" s="296" customFormat="1" ht="13">
      <c r="B18" s="324" t="str">
        <f t="shared" si="10"/>
        <v>HyderabadKP2016 H2</v>
      </c>
      <c r="C18" s="299" t="s">
        <v>378</v>
      </c>
      <c r="D18" s="299" t="s">
        <v>18</v>
      </c>
      <c r="E18" s="299" t="s">
        <v>398</v>
      </c>
      <c r="F18" s="299" t="s">
        <v>405</v>
      </c>
      <c r="G18" s="324" t="s">
        <v>29</v>
      </c>
      <c r="H18" s="325">
        <v>2016</v>
      </c>
      <c r="I18" s="299" t="s">
        <v>427</v>
      </c>
      <c r="J18" s="298">
        <f>VLOOKUP($B18,'Operating cost info'!B:AP,21,0)</f>
        <v>1248813.5433812814</v>
      </c>
      <c r="K18" s="298">
        <f>VLOOKUP($B18,'Operating cost info'!B:AP,22,0)</f>
        <v>879921.15625000012</v>
      </c>
      <c r="L18" s="298">
        <f>VLOOKUP($B18,'Operating cost info'!B:AP,23,0)</f>
        <v>810087.10000000009</v>
      </c>
      <c r="M18" s="298">
        <f>VLOOKUP($B18,'Operating cost info'!B:AP,24,0)</f>
        <v>69834.056249999994</v>
      </c>
      <c r="N18" s="298">
        <f>VLOOKUP($B18,'Operating cost info'!B:AP,25,0)</f>
        <v>172882.49705806456</v>
      </c>
      <c r="O18" s="298">
        <f>VLOOKUP($B18,'Operating cost info'!B:AP,26,0)</f>
        <v>108592.94203652702</v>
      </c>
      <c r="P18" s="298">
        <f>VLOOKUP($B18,'Operating cost info'!B:AP,27,0)</f>
        <v>87416.948036689719</v>
      </c>
      <c r="R18" s="399">
        <f>VLOOKUP(E18&amp;F18,'Wage inflation info'!$B$7:$H$34,7,FALSE)/$R$6</f>
        <v>1.3571428571428571E-2</v>
      </c>
      <c r="T18" s="324" t="str">
        <f t="shared" si="11"/>
        <v>Asia-Pacific</v>
      </c>
      <c r="U18" s="324" t="str">
        <f t="shared" si="12"/>
        <v>India</v>
      </c>
      <c r="V18" s="324" t="str">
        <f t="shared" si="13"/>
        <v>Hyderabad</v>
      </c>
      <c r="W18" s="324" t="str">
        <f t="shared" si="14"/>
        <v>KP</v>
      </c>
      <c r="X18" s="324" t="str">
        <f t="shared" si="15"/>
        <v>LCU</v>
      </c>
      <c r="Y18" s="325">
        <v>2018</v>
      </c>
      <c r="Z18" s="298">
        <f t="shared" si="16"/>
        <v>1272859.1847332742</v>
      </c>
      <c r="AA18" s="298">
        <f t="shared" si="17"/>
        <v>903966.79760199296</v>
      </c>
      <c r="AB18" s="298">
        <f t="shared" si="18"/>
        <v>832224.38324647956</v>
      </c>
      <c r="AC18" s="298">
        <f t="shared" si="19"/>
        <v>71742.414355513378</v>
      </c>
      <c r="AD18" s="298">
        <f t="shared" si="20"/>
        <v>172882.49705806456</v>
      </c>
      <c r="AE18" s="298">
        <f t="shared" si="21"/>
        <v>108592.94203652702</v>
      </c>
      <c r="AF18" s="298">
        <f t="shared" si="22"/>
        <v>87416.948036689719</v>
      </c>
      <c r="AH18" s="304">
        <f>VLOOKUP($D18&amp;$I18&amp;$AH$6,'Exchange rate info'!$C$8:$J$19,7,FALSE)</f>
        <v>1.4914482445683991E-2</v>
      </c>
      <c r="AJ18" s="324" t="str">
        <f t="shared" si="23"/>
        <v>Asia-Pacific</v>
      </c>
      <c r="AK18" s="324" t="str">
        <f t="shared" si="24"/>
        <v>India</v>
      </c>
      <c r="AL18" s="324" t="str">
        <f t="shared" si="25"/>
        <v>Hyderabad</v>
      </c>
      <c r="AM18" s="324" t="str">
        <f t="shared" si="26"/>
        <v>KP</v>
      </c>
      <c r="AN18" s="317" t="s">
        <v>9</v>
      </c>
      <c r="AO18" s="320">
        <f t="shared" si="27"/>
        <v>2018</v>
      </c>
      <c r="AP18" s="298">
        <f t="shared" si="28"/>
        <v>18984.035966532054</v>
      </c>
      <c r="AQ18" s="298">
        <f t="shared" si="29"/>
        <v>13482.196934316098</v>
      </c>
      <c r="AR18" s="298">
        <f t="shared" si="30"/>
        <v>12412.195954799805</v>
      </c>
      <c r="AS18" s="298">
        <f t="shared" si="31"/>
        <v>1070.0009795162914</v>
      </c>
      <c r="AT18" s="298">
        <f t="shared" si="32"/>
        <v>2578.4529675385184</v>
      </c>
      <c r="AU18" s="298">
        <f t="shared" si="33"/>
        <v>1619.6075277289615</v>
      </c>
      <c r="AV18" s="298">
        <f t="shared" si="34"/>
        <v>1303.7785369484784</v>
      </c>
      <c r="AW18" s="312">
        <f t="shared" si="35"/>
        <v>101.92547890591312</v>
      </c>
      <c r="AX18" s="312">
        <f t="shared" si="50"/>
        <v>1.925478905913125</v>
      </c>
      <c r="AZ18" s="304">
        <f>VLOOKUP($BC18&amp;$BG18&amp;$AZ$6,'Exchange rate info'!$C$8:$J$19,7,FALSE)</f>
        <v>1.3869625520110958E-2</v>
      </c>
      <c r="BB18" s="324" t="str">
        <f t="shared" si="36"/>
        <v>Asia-Pacific</v>
      </c>
      <c r="BC18" s="324" t="str">
        <f t="shared" si="37"/>
        <v>India</v>
      </c>
      <c r="BD18" s="324" t="str">
        <f t="shared" si="38"/>
        <v>Hyderabad</v>
      </c>
      <c r="BE18" s="324" t="str">
        <f t="shared" si="39"/>
        <v>KP</v>
      </c>
      <c r="BF18" s="317" t="s">
        <v>9</v>
      </c>
      <c r="BG18" s="305">
        <v>2018</v>
      </c>
      <c r="BH18" s="298">
        <f t="shared" si="40"/>
        <v>17654.080232084249</v>
      </c>
      <c r="BI18" s="298">
        <f t="shared" si="41"/>
        <v>12537.680965353578</v>
      </c>
      <c r="BJ18" s="298">
        <f t="shared" si="42"/>
        <v>11542.640544333975</v>
      </c>
      <c r="BK18" s="298">
        <f t="shared" si="43"/>
        <v>995.04042101960306</v>
      </c>
      <c r="BL18" s="298">
        <f t="shared" si="44"/>
        <v>2397.81549317704</v>
      </c>
      <c r="BM18" s="298">
        <f t="shared" si="45"/>
        <v>1506.1434401737451</v>
      </c>
      <c r="BN18" s="298">
        <f t="shared" si="46"/>
        <v>1212.4403333798853</v>
      </c>
      <c r="BO18" s="312">
        <f t="shared" si="47"/>
        <v>94.784933270820702</v>
      </c>
      <c r="BP18" s="312">
        <f t="shared" si="48"/>
        <v>-5.2150667291792967</v>
      </c>
      <c r="BQ18" s="406">
        <f t="shared" si="51"/>
        <v>-7.0056532593619991E-2</v>
      </c>
      <c r="BS18" s="301" t="str">
        <f t="shared" si="0"/>
        <v>Asia-Pacific</v>
      </c>
      <c r="BT18" s="301" t="str">
        <f t="shared" si="1"/>
        <v>India</v>
      </c>
      <c r="BU18" s="301" t="str">
        <f t="shared" si="2"/>
        <v>Hyderabad</v>
      </c>
      <c r="BV18" s="301" t="str">
        <f t="shared" si="3"/>
        <v>KP</v>
      </c>
      <c r="BW18" s="302">
        <f t="shared" si="49"/>
        <v>18625.407670692544</v>
      </c>
      <c r="BX18" s="302">
        <f t="shared" si="4"/>
        <v>18984.035966532054</v>
      </c>
      <c r="BY18" s="302">
        <f t="shared" si="5"/>
        <v>17654.080232084249</v>
      </c>
      <c r="BZ18" s="329">
        <f t="shared" si="6"/>
        <v>101.92547890591312</v>
      </c>
      <c r="CA18" s="329">
        <f t="shared" si="7"/>
        <v>1.925478905913125</v>
      </c>
      <c r="CB18" s="329">
        <f t="shared" si="8"/>
        <v>94.784933270820702</v>
      </c>
      <c r="CC18" s="329">
        <f t="shared" si="9"/>
        <v>-5.2150667291792967</v>
      </c>
    </row>
    <row r="19" spans="2:81" s="296" customFormat="1" ht="13">
      <c r="B19" s="324" t="str">
        <f t="shared" si="10"/>
        <v>HyderabadBP2016 H2</v>
      </c>
      <c r="C19" s="299" t="s">
        <v>378</v>
      </c>
      <c r="D19" s="299" t="s">
        <v>18</v>
      </c>
      <c r="E19" s="299" t="s">
        <v>398</v>
      </c>
      <c r="F19" s="299" t="s">
        <v>404</v>
      </c>
      <c r="G19" s="324" t="s">
        <v>29</v>
      </c>
      <c r="H19" s="325">
        <v>2016</v>
      </c>
      <c r="I19" s="299" t="s">
        <v>427</v>
      </c>
      <c r="J19" s="298">
        <f>VLOOKUP($B19,'Operating cost info'!B:AP,21,0)</f>
        <v>871988.25768998766</v>
      </c>
      <c r="K19" s="298">
        <f>VLOOKUP($B19,'Operating cost info'!B:AP,22,0)</f>
        <v>541429.53777000005</v>
      </c>
      <c r="L19" s="298">
        <f>VLOOKUP($B19,'Operating cost info'!B:AP,23,0)</f>
        <v>471595.48152000009</v>
      </c>
      <c r="M19" s="298">
        <f>VLOOKUP($B19,'Operating cost info'!B:AP,24,0)</f>
        <v>69834.056249999994</v>
      </c>
      <c r="N19" s="298">
        <f>VLOOKUP($B19,'Operating cost info'!B:AP,25,0)</f>
        <v>160926.59984516131</v>
      </c>
      <c r="O19" s="298">
        <f>VLOOKUP($B19,'Operating cost info'!B:AP,26,0)</f>
        <v>108592.94203652702</v>
      </c>
      <c r="P19" s="298">
        <f>VLOOKUP($B19,'Operating cost info'!B:AP,27,0)</f>
        <v>61039.178038299142</v>
      </c>
      <c r="R19" s="399">
        <f>VLOOKUP(E19&amp;F19,'Wage inflation info'!$B$7:$H$34,7,FALSE)/$R$6</f>
        <v>1.2142857142857144E-2</v>
      </c>
      <c r="T19" s="324" t="str">
        <f t="shared" si="11"/>
        <v>Asia-Pacific</v>
      </c>
      <c r="U19" s="324" t="str">
        <f t="shared" si="12"/>
        <v>India</v>
      </c>
      <c r="V19" s="324" t="str">
        <f t="shared" si="13"/>
        <v>Hyderabad</v>
      </c>
      <c r="W19" s="324" t="str">
        <f t="shared" si="14"/>
        <v>BP</v>
      </c>
      <c r="X19" s="324" t="str">
        <f t="shared" si="15"/>
        <v>LCU</v>
      </c>
      <c r="Y19" s="325">
        <v>2018</v>
      </c>
      <c r="Z19" s="298">
        <f t="shared" si="16"/>
        <v>885217.09398298129</v>
      </c>
      <c r="AA19" s="298">
        <f t="shared" si="17"/>
        <v>554658.3740629938</v>
      </c>
      <c r="AB19" s="298">
        <f t="shared" si="18"/>
        <v>483118.05091515899</v>
      </c>
      <c r="AC19" s="298">
        <f t="shared" si="19"/>
        <v>71540.323147834832</v>
      </c>
      <c r="AD19" s="298">
        <f t="shared" si="20"/>
        <v>160926.59984516131</v>
      </c>
      <c r="AE19" s="298">
        <f t="shared" si="21"/>
        <v>108592.94203652702</v>
      </c>
      <c r="AF19" s="298">
        <f t="shared" si="22"/>
        <v>61039.178038299142</v>
      </c>
      <c r="AH19" s="304">
        <f>VLOOKUP($D19&amp;$I19&amp;$AH$6,'Exchange rate info'!$C$8:$J$19,7,FALSE)</f>
        <v>1.4914482445683991E-2</v>
      </c>
      <c r="AJ19" s="324" t="str">
        <f t="shared" si="23"/>
        <v>Asia-Pacific</v>
      </c>
      <c r="AK19" s="324" t="str">
        <f t="shared" si="24"/>
        <v>India</v>
      </c>
      <c r="AL19" s="324" t="str">
        <f t="shared" si="25"/>
        <v>Hyderabad</v>
      </c>
      <c r="AM19" s="324" t="str">
        <f t="shared" si="26"/>
        <v>BP</v>
      </c>
      <c r="AN19" s="317" t="s">
        <v>9</v>
      </c>
      <c r="AO19" s="320">
        <f t="shared" si="27"/>
        <v>2018</v>
      </c>
      <c r="AP19" s="298">
        <f t="shared" si="28"/>
        <v>13202.55480882857</v>
      </c>
      <c r="AQ19" s="298">
        <f t="shared" si="29"/>
        <v>8272.4425833141449</v>
      </c>
      <c r="AR19" s="298">
        <f t="shared" si="30"/>
        <v>7205.4556895672031</v>
      </c>
      <c r="AS19" s="298">
        <f t="shared" si="31"/>
        <v>1066.9868937469428</v>
      </c>
      <c r="AT19" s="298">
        <f t="shared" si="32"/>
        <v>2400.1369484342704</v>
      </c>
      <c r="AU19" s="298">
        <f t="shared" si="33"/>
        <v>1619.6075277289615</v>
      </c>
      <c r="AV19" s="298">
        <f t="shared" si="34"/>
        <v>910.3677493511924</v>
      </c>
      <c r="AW19" s="312">
        <f t="shared" si="35"/>
        <v>101.51708881126892</v>
      </c>
      <c r="AX19" s="312">
        <f t="shared" si="50"/>
        <v>1.5170888112689296</v>
      </c>
      <c r="AZ19" s="304">
        <f>VLOOKUP($BC19&amp;$BG19&amp;$AZ$6,'Exchange rate info'!$C$8:$J$19,7,FALSE)</f>
        <v>1.3869625520110958E-2</v>
      </c>
      <c r="BB19" s="324" t="str">
        <f t="shared" si="36"/>
        <v>Asia-Pacific</v>
      </c>
      <c r="BC19" s="324" t="str">
        <f t="shared" si="37"/>
        <v>India</v>
      </c>
      <c r="BD19" s="324" t="str">
        <f t="shared" si="38"/>
        <v>Hyderabad</v>
      </c>
      <c r="BE19" s="324" t="str">
        <f t="shared" si="39"/>
        <v>BP</v>
      </c>
      <c r="BF19" s="317" t="s">
        <v>9</v>
      </c>
      <c r="BG19" s="305">
        <v>2018</v>
      </c>
      <c r="BH19" s="298">
        <f t="shared" si="40"/>
        <v>12277.629597544817</v>
      </c>
      <c r="BI19" s="298">
        <f t="shared" si="41"/>
        <v>7692.9039398473487</v>
      </c>
      <c r="BJ19" s="298">
        <f t="shared" si="42"/>
        <v>6700.6664481991538</v>
      </c>
      <c r="BK19" s="298">
        <f t="shared" si="43"/>
        <v>992.23749164819469</v>
      </c>
      <c r="BL19" s="298">
        <f t="shared" si="44"/>
        <v>2231.9916760771334</v>
      </c>
      <c r="BM19" s="298">
        <f t="shared" si="45"/>
        <v>1506.1434401737451</v>
      </c>
      <c r="BN19" s="298">
        <f t="shared" si="46"/>
        <v>846.59054144659012</v>
      </c>
      <c r="BO19" s="312">
        <f t="shared" si="47"/>
        <v>94.405153570152848</v>
      </c>
      <c r="BP19" s="312">
        <f t="shared" si="48"/>
        <v>-5.594846429847145</v>
      </c>
      <c r="BQ19" s="406">
        <f t="shared" si="51"/>
        <v>-7.0056532593619991E-2</v>
      </c>
      <c r="BS19" s="301" t="str">
        <f t="shared" si="0"/>
        <v>Asia-Pacific</v>
      </c>
      <c r="BT19" s="301" t="str">
        <f t="shared" si="1"/>
        <v>India</v>
      </c>
      <c r="BU19" s="301" t="str">
        <f t="shared" si="2"/>
        <v>Hyderabad</v>
      </c>
      <c r="BV19" s="301" t="str">
        <f t="shared" si="3"/>
        <v>BP</v>
      </c>
      <c r="BW19" s="302">
        <f t="shared" si="49"/>
        <v>13005.253562159889</v>
      </c>
      <c r="BX19" s="302">
        <f t="shared" si="4"/>
        <v>13202.55480882857</v>
      </c>
      <c r="BY19" s="302">
        <f t="shared" si="5"/>
        <v>12277.629597544817</v>
      </c>
      <c r="BZ19" s="329">
        <f t="shared" si="6"/>
        <v>101.51708881126892</v>
      </c>
      <c r="CA19" s="329">
        <f t="shared" si="7"/>
        <v>1.5170888112689296</v>
      </c>
      <c r="CB19" s="329">
        <f t="shared" si="8"/>
        <v>94.405153570152848</v>
      </c>
      <c r="CC19" s="329">
        <f t="shared" si="9"/>
        <v>-5.594846429847145</v>
      </c>
    </row>
    <row r="20" spans="2:81" s="296" customFormat="1" ht="13">
      <c r="B20" s="324" t="str">
        <f t="shared" si="10"/>
        <v>PuneCC2016 H2</v>
      </c>
      <c r="C20" s="299" t="s">
        <v>378</v>
      </c>
      <c r="D20" s="299" t="s">
        <v>18</v>
      </c>
      <c r="E20" s="299" t="s">
        <v>397</v>
      </c>
      <c r="F20" s="299" t="s">
        <v>10</v>
      </c>
      <c r="G20" s="324" t="s">
        <v>29</v>
      </c>
      <c r="H20" s="325">
        <v>2016</v>
      </c>
      <c r="I20" s="299" t="s">
        <v>427</v>
      </c>
      <c r="J20" s="298">
        <f>VLOOKUP($B20,'Operating cost info'!B:AP,21,0)</f>
        <v>673979.79284632963</v>
      </c>
      <c r="K20" s="298">
        <f>VLOOKUP($B20,'Operating cost info'!B:AP,22,0)</f>
        <v>385679.02935000003</v>
      </c>
      <c r="L20" s="298">
        <f>VLOOKUP($B20,'Operating cost info'!B:AP,23,0)</f>
        <v>317764.42560000008</v>
      </c>
      <c r="M20" s="298">
        <f>VLOOKUP($B20,'Operating cost info'!B:AP,24,0)</f>
        <v>67914.603749999995</v>
      </c>
      <c r="N20" s="298">
        <f>VLOOKUP($B20,'Operating cost info'!B:AP,25,0)</f>
        <v>128988.16176371614</v>
      </c>
      <c r="O20" s="298">
        <f>VLOOKUP($B20,'Operating cost info'!B:AP,26,0)</f>
        <v>112134.01623337029</v>
      </c>
      <c r="P20" s="298">
        <f>VLOOKUP($B20,'Operating cost info'!B:AP,27,0)</f>
        <v>47178.585499243076</v>
      </c>
      <c r="R20" s="399">
        <f>VLOOKUP(E20&amp;F20,'Wage inflation info'!$B$7:$H$34,7,FALSE)/$R$6</f>
        <v>1.2142857142857144E-2</v>
      </c>
      <c r="T20" s="324" t="str">
        <f t="shared" si="11"/>
        <v>Asia-Pacific</v>
      </c>
      <c r="U20" s="324" t="str">
        <f t="shared" si="12"/>
        <v>India</v>
      </c>
      <c r="V20" s="324" t="str">
        <f t="shared" si="13"/>
        <v>Pune</v>
      </c>
      <c r="W20" s="324" t="str">
        <f t="shared" si="14"/>
        <v>CC</v>
      </c>
      <c r="X20" s="324" t="str">
        <f t="shared" si="15"/>
        <v>LCU</v>
      </c>
      <c r="Y20" s="325">
        <v>2018</v>
      </c>
      <c r="Z20" s="298">
        <f t="shared" si="16"/>
        <v>683403.15153844305</v>
      </c>
      <c r="AA20" s="298">
        <f t="shared" si="17"/>
        <v>395102.38804211351</v>
      </c>
      <c r="AB20" s="298">
        <f t="shared" si="18"/>
        <v>325528.41569059115</v>
      </c>
      <c r="AC20" s="298">
        <f t="shared" si="19"/>
        <v>69573.97235152233</v>
      </c>
      <c r="AD20" s="298">
        <f t="shared" si="20"/>
        <v>128988.16176371614</v>
      </c>
      <c r="AE20" s="298">
        <f t="shared" si="21"/>
        <v>112134.01623337029</v>
      </c>
      <c r="AF20" s="298">
        <f t="shared" si="22"/>
        <v>47178.585499243076</v>
      </c>
      <c r="AH20" s="304">
        <f>VLOOKUP($D20&amp;$I20&amp;$AH$6,'Exchange rate info'!$C$8:$J$19,7,FALSE)</f>
        <v>1.4914482445683991E-2</v>
      </c>
      <c r="AJ20" s="324" t="str">
        <f t="shared" si="23"/>
        <v>Asia-Pacific</v>
      </c>
      <c r="AK20" s="324" t="str">
        <f t="shared" si="24"/>
        <v>India</v>
      </c>
      <c r="AL20" s="324" t="str">
        <f t="shared" si="25"/>
        <v>Pune</v>
      </c>
      <c r="AM20" s="324" t="str">
        <f t="shared" si="26"/>
        <v>CC</v>
      </c>
      <c r="AN20" s="317" t="s">
        <v>9</v>
      </c>
      <c r="AO20" s="320">
        <f t="shared" si="27"/>
        <v>2018</v>
      </c>
      <c r="AP20" s="298">
        <f t="shared" si="28"/>
        <v>10192.604306945226</v>
      </c>
      <c r="AQ20" s="298">
        <f t="shared" si="29"/>
        <v>5892.747630701926</v>
      </c>
      <c r="AR20" s="298">
        <f t="shared" si="30"/>
        <v>4855.087841388643</v>
      </c>
      <c r="AS20" s="298">
        <f t="shared" si="31"/>
        <v>1037.6597893132832</v>
      </c>
      <c r="AT20" s="298">
        <f t="shared" si="32"/>
        <v>1923.7916743259914</v>
      </c>
      <c r="AU20" s="298">
        <f t="shared" si="33"/>
        <v>1672.4208166766448</v>
      </c>
      <c r="AV20" s="298">
        <f t="shared" si="34"/>
        <v>703.64418524066218</v>
      </c>
      <c r="AW20" s="312">
        <f t="shared" si="35"/>
        <v>101.39816635337345</v>
      </c>
      <c r="AX20" s="312">
        <f t="shared" si="50"/>
        <v>1.3981663533734645</v>
      </c>
      <c r="AZ20" s="304">
        <f>VLOOKUP($BC20&amp;$BG20&amp;$AZ$6,'Exchange rate info'!$C$8:$J$19,7,FALSE)</f>
        <v>1.3869625520110958E-2</v>
      </c>
      <c r="BB20" s="324" t="str">
        <f t="shared" si="36"/>
        <v>Asia-Pacific</v>
      </c>
      <c r="BC20" s="324" t="str">
        <f t="shared" si="37"/>
        <v>India</v>
      </c>
      <c r="BD20" s="324" t="str">
        <f t="shared" si="38"/>
        <v>Pune</v>
      </c>
      <c r="BE20" s="324" t="str">
        <f t="shared" si="39"/>
        <v>CC</v>
      </c>
      <c r="BF20" s="317" t="s">
        <v>9</v>
      </c>
      <c r="BG20" s="305">
        <v>2018</v>
      </c>
      <c r="BH20" s="298">
        <f t="shared" si="40"/>
        <v>9478.5457911018457</v>
      </c>
      <c r="BI20" s="298">
        <f t="shared" si="41"/>
        <v>5479.9221642456805</v>
      </c>
      <c r="BJ20" s="298">
        <f t="shared" si="42"/>
        <v>4514.9572217835112</v>
      </c>
      <c r="BK20" s="298">
        <f t="shared" si="43"/>
        <v>964.96494246216832</v>
      </c>
      <c r="BL20" s="298">
        <f t="shared" si="44"/>
        <v>1789.0175001902378</v>
      </c>
      <c r="BM20" s="298">
        <f t="shared" si="45"/>
        <v>1555.2568132228889</v>
      </c>
      <c r="BN20" s="298">
        <f t="shared" si="46"/>
        <v>654.34931344303857</v>
      </c>
      <c r="BO20" s="312">
        <f t="shared" si="47"/>
        <v>94.294562407305037</v>
      </c>
      <c r="BP20" s="312">
        <f t="shared" si="48"/>
        <v>-5.7054375926949614</v>
      </c>
      <c r="BQ20" s="406">
        <f t="shared" si="51"/>
        <v>-7.0056532593619991E-2</v>
      </c>
      <c r="BS20" s="301" t="str">
        <f t="shared" si="0"/>
        <v>Asia-Pacific</v>
      </c>
      <c r="BT20" s="301" t="str">
        <f t="shared" si="1"/>
        <v>India</v>
      </c>
      <c r="BU20" s="301" t="str">
        <f t="shared" si="2"/>
        <v>Pune</v>
      </c>
      <c r="BV20" s="301" t="str">
        <f t="shared" si="3"/>
        <v>CC</v>
      </c>
      <c r="BW20" s="302">
        <f t="shared" si="49"/>
        <v>10052.059789152316</v>
      </c>
      <c r="BX20" s="302">
        <f t="shared" si="4"/>
        <v>10192.604306945226</v>
      </c>
      <c r="BY20" s="302">
        <f t="shared" si="5"/>
        <v>9478.5457911018457</v>
      </c>
      <c r="BZ20" s="329">
        <f t="shared" si="6"/>
        <v>101.39816635337345</v>
      </c>
      <c r="CA20" s="329">
        <f t="shared" si="7"/>
        <v>1.3981663533734645</v>
      </c>
      <c r="CB20" s="329">
        <f t="shared" si="8"/>
        <v>94.294562407305037</v>
      </c>
      <c r="CC20" s="329">
        <f t="shared" si="9"/>
        <v>-5.7054375926949614</v>
      </c>
    </row>
    <row r="21" spans="2:81" s="296" customFormat="1" ht="13">
      <c r="B21" s="324" t="str">
        <f t="shared" si="10"/>
        <v>PuneIT2016 H2</v>
      </c>
      <c r="C21" s="299" t="s">
        <v>378</v>
      </c>
      <c r="D21" s="299" t="s">
        <v>18</v>
      </c>
      <c r="E21" s="299" t="s">
        <v>397</v>
      </c>
      <c r="F21" s="299" t="s">
        <v>233</v>
      </c>
      <c r="G21" s="324" t="s">
        <v>29</v>
      </c>
      <c r="H21" s="325">
        <v>2016</v>
      </c>
      <c r="I21" s="299" t="s">
        <v>427</v>
      </c>
      <c r="J21" s="298">
        <f>VLOOKUP($B21,'Operating cost info'!B:AP,21,0)</f>
        <v>1134563.9880382859</v>
      </c>
      <c r="K21" s="298">
        <f>VLOOKUP($B21,'Operating cost info'!B:AP,22,0)</f>
        <v>765009.96168750001</v>
      </c>
      <c r="L21" s="298">
        <f>VLOOKUP($B21,'Operating cost info'!B:AP,23,0)</f>
        <v>697095.35793749988</v>
      </c>
      <c r="M21" s="298">
        <f>VLOOKUP($B21,'Operating cost info'!B:AP,24,0)</f>
        <v>67914.603749999995</v>
      </c>
      <c r="N21" s="298">
        <f>VLOOKUP($B21,'Operating cost info'!B:AP,25,0)</f>
        <v>178000.53095473553</v>
      </c>
      <c r="O21" s="298">
        <f>VLOOKUP($B21,'Operating cost info'!B:AP,26,0)</f>
        <v>112134.01623337029</v>
      </c>
      <c r="P21" s="298">
        <f>VLOOKUP($B21,'Operating cost info'!B:AP,27,0)</f>
        <v>79419.479162680029</v>
      </c>
      <c r="R21" s="399">
        <f>VLOOKUP(E21&amp;F21,'Wage inflation info'!$B$7:$H$34,7,FALSE)/$R$6</f>
        <v>1.3571428571428571E-2</v>
      </c>
      <c r="T21" s="324" t="str">
        <f t="shared" si="11"/>
        <v>Asia-Pacific</v>
      </c>
      <c r="U21" s="324" t="str">
        <f t="shared" si="12"/>
        <v>India</v>
      </c>
      <c r="V21" s="324" t="str">
        <f t="shared" si="13"/>
        <v>Pune</v>
      </c>
      <c r="W21" s="324" t="str">
        <f t="shared" si="14"/>
        <v>IT</v>
      </c>
      <c r="X21" s="324" t="str">
        <f t="shared" si="15"/>
        <v>LCU</v>
      </c>
      <c r="Y21" s="325">
        <v>2018</v>
      </c>
      <c r="Z21" s="298">
        <f t="shared" si="16"/>
        <v>1155469.4464862165</v>
      </c>
      <c r="AA21" s="298">
        <f t="shared" si="17"/>
        <v>785915.42013543053</v>
      </c>
      <c r="AB21" s="298">
        <f t="shared" si="18"/>
        <v>716144.91123672959</v>
      </c>
      <c r="AC21" s="298">
        <f t="shared" si="19"/>
        <v>69770.508898700878</v>
      </c>
      <c r="AD21" s="298">
        <f t="shared" si="20"/>
        <v>178000.53095473553</v>
      </c>
      <c r="AE21" s="298">
        <f t="shared" si="21"/>
        <v>112134.01623337029</v>
      </c>
      <c r="AF21" s="298">
        <f t="shared" si="22"/>
        <v>79419.479162680029</v>
      </c>
      <c r="AH21" s="304">
        <f>VLOOKUP($D21&amp;$I21&amp;$AH$6,'Exchange rate info'!$C$8:$J$19,7,FALSE)</f>
        <v>1.4914482445683991E-2</v>
      </c>
      <c r="AJ21" s="324" t="str">
        <f t="shared" si="23"/>
        <v>Asia-Pacific</v>
      </c>
      <c r="AK21" s="324" t="str">
        <f t="shared" si="24"/>
        <v>India</v>
      </c>
      <c r="AL21" s="324" t="str">
        <f t="shared" si="25"/>
        <v>Pune</v>
      </c>
      <c r="AM21" s="324" t="str">
        <f t="shared" si="26"/>
        <v>IT</v>
      </c>
      <c r="AN21" s="317" t="s">
        <v>9</v>
      </c>
      <c r="AO21" s="320">
        <f t="shared" si="27"/>
        <v>2018</v>
      </c>
      <c r="AP21" s="298">
        <f t="shared" si="28"/>
        <v>17233.228776142874</v>
      </c>
      <c r="AQ21" s="298">
        <f t="shared" si="29"/>
        <v>11721.521737402238</v>
      </c>
      <c r="AR21" s="298">
        <f t="shared" si="30"/>
        <v>10680.930707206124</v>
      </c>
      <c r="AS21" s="298">
        <f t="shared" si="31"/>
        <v>1040.591030196113</v>
      </c>
      <c r="AT21" s="298">
        <f t="shared" si="32"/>
        <v>2654.7857942468331</v>
      </c>
      <c r="AU21" s="298">
        <f t="shared" si="33"/>
        <v>1672.4208166766448</v>
      </c>
      <c r="AV21" s="298">
        <f t="shared" si="34"/>
        <v>1184.5004278171568</v>
      </c>
      <c r="AW21" s="312">
        <f t="shared" si="35"/>
        <v>101.84259844912556</v>
      </c>
      <c r="AX21" s="312">
        <f t="shared" si="50"/>
        <v>1.8425984491255543</v>
      </c>
      <c r="AZ21" s="304">
        <f>VLOOKUP($BC21&amp;$BG21&amp;$AZ$6,'Exchange rate info'!$C$8:$J$19,7,FALSE)</f>
        <v>1.3869625520110958E-2</v>
      </c>
      <c r="BB21" s="324" t="str">
        <f t="shared" si="36"/>
        <v>Asia-Pacific</v>
      </c>
      <c r="BC21" s="324" t="str">
        <f t="shared" si="37"/>
        <v>India</v>
      </c>
      <c r="BD21" s="324" t="str">
        <f t="shared" si="38"/>
        <v>Pune</v>
      </c>
      <c r="BE21" s="324" t="str">
        <f t="shared" si="39"/>
        <v>IT</v>
      </c>
      <c r="BF21" s="317" t="s">
        <v>9</v>
      </c>
      <c r="BG21" s="305">
        <v>2018</v>
      </c>
      <c r="BH21" s="298">
        <f t="shared" si="40"/>
        <v>16025.928522693712</v>
      </c>
      <c r="BI21" s="298">
        <f t="shared" si="41"/>
        <v>10900.352567759093</v>
      </c>
      <c r="BJ21" s="298">
        <f t="shared" si="42"/>
        <v>9932.6617369865417</v>
      </c>
      <c r="BK21" s="298">
        <f t="shared" si="43"/>
        <v>967.69083077255038</v>
      </c>
      <c r="BL21" s="298">
        <f t="shared" si="44"/>
        <v>2468.8007067231006</v>
      </c>
      <c r="BM21" s="298">
        <f t="shared" si="45"/>
        <v>1555.2568132228889</v>
      </c>
      <c r="BN21" s="298">
        <f t="shared" si="46"/>
        <v>1101.5184349886274</v>
      </c>
      <c r="BO21" s="312">
        <f t="shared" si="47"/>
        <v>94.70785913145545</v>
      </c>
      <c r="BP21" s="312">
        <f t="shared" si="48"/>
        <v>-5.2921408685445481</v>
      </c>
      <c r="BQ21" s="406">
        <f t="shared" si="51"/>
        <v>-7.0056532593619991E-2</v>
      </c>
      <c r="BS21" s="301" t="str">
        <f t="shared" si="0"/>
        <v>Asia-Pacific</v>
      </c>
      <c r="BT21" s="301" t="str">
        <f t="shared" si="1"/>
        <v>India</v>
      </c>
      <c r="BU21" s="301" t="str">
        <f t="shared" si="2"/>
        <v>Pune</v>
      </c>
      <c r="BV21" s="301" t="str">
        <f t="shared" si="3"/>
        <v>IT</v>
      </c>
      <c r="BW21" s="302">
        <f t="shared" si="49"/>
        <v>16921.434683102238</v>
      </c>
      <c r="BX21" s="302">
        <f t="shared" si="4"/>
        <v>17233.228776142874</v>
      </c>
      <c r="BY21" s="302">
        <f t="shared" si="5"/>
        <v>16025.928522693712</v>
      </c>
      <c r="BZ21" s="329">
        <f t="shared" si="6"/>
        <v>101.84259844912556</v>
      </c>
      <c r="CA21" s="329">
        <f t="shared" si="7"/>
        <v>1.8425984491255543</v>
      </c>
      <c r="CB21" s="329">
        <f t="shared" si="8"/>
        <v>94.70785913145545</v>
      </c>
      <c r="CC21" s="329">
        <f t="shared" si="9"/>
        <v>-5.2921408685445481</v>
      </c>
    </row>
    <row r="22" spans="2:81" s="296" customFormat="1" ht="13">
      <c r="B22" s="324" t="str">
        <f t="shared" si="10"/>
        <v>PuneKP2016 H2</v>
      </c>
      <c r="C22" s="299" t="s">
        <v>378</v>
      </c>
      <c r="D22" s="299" t="s">
        <v>18</v>
      </c>
      <c r="E22" s="299" t="s">
        <v>397</v>
      </c>
      <c r="F22" s="299" t="s">
        <v>405</v>
      </c>
      <c r="G22" s="324" t="s">
        <v>29</v>
      </c>
      <c r="H22" s="325">
        <v>2016</v>
      </c>
      <c r="I22" s="299" t="s">
        <v>427</v>
      </c>
      <c r="J22" s="298">
        <f>VLOOKUP($B22,'Operating cost info'!B:AP,21,0)</f>
        <v>1265388.6569226943</v>
      </c>
      <c r="K22" s="298">
        <f>VLOOKUP($B22,'Operating cost info'!B:AP,22,0)</f>
        <v>886676.90374999982</v>
      </c>
      <c r="L22" s="298">
        <f>VLOOKUP($B22,'Operating cost info'!B:AP,23,0)</f>
        <v>818762.29999999981</v>
      </c>
      <c r="M22" s="298">
        <f>VLOOKUP($B22,'Operating cost info'!B:AP,24,0)</f>
        <v>67914.603749999995</v>
      </c>
      <c r="N22" s="298">
        <f>VLOOKUP($B22,'Operating cost info'!B:AP,25,0)</f>
        <v>178000.53095473553</v>
      </c>
      <c r="O22" s="298">
        <f>VLOOKUP($B22,'Operating cost info'!B:AP,26,0)</f>
        <v>112134.01623337029</v>
      </c>
      <c r="P22" s="298">
        <f>VLOOKUP($B22,'Operating cost info'!B:AP,27,0)</f>
        <v>88577.205984588611</v>
      </c>
      <c r="R22" s="399">
        <f>VLOOKUP(E22&amp;F22,'Wage inflation info'!$B$7:$H$34,7,FALSE)/$R$6</f>
        <v>1.4285714285714287E-2</v>
      </c>
      <c r="T22" s="324" t="str">
        <f t="shared" si="11"/>
        <v>Asia-Pacific</v>
      </c>
      <c r="U22" s="324" t="str">
        <f t="shared" si="12"/>
        <v>India</v>
      </c>
      <c r="V22" s="324" t="str">
        <f t="shared" si="13"/>
        <v>Pune</v>
      </c>
      <c r="W22" s="324" t="str">
        <f t="shared" si="14"/>
        <v>KP</v>
      </c>
      <c r="X22" s="324" t="str">
        <f t="shared" si="15"/>
        <v>LCU</v>
      </c>
      <c r="Y22" s="325">
        <v>2018</v>
      </c>
      <c r="Z22" s="298">
        <f t="shared" si="16"/>
        <v>1290903.2372142756</v>
      </c>
      <c r="AA22" s="298">
        <f t="shared" si="17"/>
        <v>912191.48404158128</v>
      </c>
      <c r="AB22" s="298">
        <f t="shared" si="18"/>
        <v>842322.60291836702</v>
      </c>
      <c r="AC22" s="298">
        <f t="shared" si="19"/>
        <v>69868.881123214262</v>
      </c>
      <c r="AD22" s="298">
        <f t="shared" si="20"/>
        <v>178000.53095473553</v>
      </c>
      <c r="AE22" s="298">
        <f t="shared" si="21"/>
        <v>112134.01623337029</v>
      </c>
      <c r="AF22" s="298">
        <f t="shared" si="22"/>
        <v>88577.205984588611</v>
      </c>
      <c r="AH22" s="304">
        <f>VLOOKUP($D22&amp;$I22&amp;$AH$6,'Exchange rate info'!$C$8:$J$19,7,FALSE)</f>
        <v>1.4914482445683991E-2</v>
      </c>
      <c r="AJ22" s="324" t="str">
        <f t="shared" si="23"/>
        <v>Asia-Pacific</v>
      </c>
      <c r="AK22" s="324" t="str">
        <f t="shared" si="24"/>
        <v>India</v>
      </c>
      <c r="AL22" s="324" t="str">
        <f t="shared" si="25"/>
        <v>Pune</v>
      </c>
      <c r="AM22" s="324" t="str">
        <f t="shared" si="26"/>
        <v>KP</v>
      </c>
      <c r="AN22" s="317" t="s">
        <v>9</v>
      </c>
      <c r="AO22" s="320">
        <f t="shared" si="27"/>
        <v>2018</v>
      </c>
      <c r="AP22" s="298">
        <f t="shared" si="28"/>
        <v>19253.153670508953</v>
      </c>
      <c r="AQ22" s="298">
        <f t="shared" si="29"/>
        <v>13604.863875840592</v>
      </c>
      <c r="AR22" s="298">
        <f t="shared" si="30"/>
        <v>12562.805674828833</v>
      </c>
      <c r="AS22" s="298">
        <f t="shared" si="31"/>
        <v>1042.0582010117607</v>
      </c>
      <c r="AT22" s="298">
        <f t="shared" si="32"/>
        <v>2654.7857942468331</v>
      </c>
      <c r="AU22" s="298">
        <f t="shared" si="33"/>
        <v>1672.4208166766448</v>
      </c>
      <c r="AV22" s="298">
        <f t="shared" si="34"/>
        <v>1321.0831837448818</v>
      </c>
      <c r="AW22" s="312">
        <f t="shared" si="35"/>
        <v>102.01634337023619</v>
      </c>
      <c r="AX22" s="312">
        <f t="shared" si="50"/>
        <v>2.0163433702361955</v>
      </c>
      <c r="AZ22" s="304">
        <f>VLOOKUP($BC22&amp;$BG22&amp;$AZ$6,'Exchange rate info'!$C$8:$J$19,7,FALSE)</f>
        <v>1.3869625520110958E-2</v>
      </c>
      <c r="BB22" s="324" t="str">
        <f t="shared" si="36"/>
        <v>Asia-Pacific</v>
      </c>
      <c r="BC22" s="324" t="str">
        <f t="shared" si="37"/>
        <v>India</v>
      </c>
      <c r="BD22" s="324" t="str">
        <f t="shared" si="38"/>
        <v>Pune</v>
      </c>
      <c r="BE22" s="324" t="str">
        <f t="shared" si="39"/>
        <v>KP</v>
      </c>
      <c r="BF22" s="317" t="s">
        <v>9</v>
      </c>
      <c r="BG22" s="305">
        <v>2018</v>
      </c>
      <c r="BH22" s="298">
        <f t="shared" si="40"/>
        <v>17904.344482860968</v>
      </c>
      <c r="BI22" s="298">
        <f t="shared" si="41"/>
        <v>12651.754286291003</v>
      </c>
      <c r="BJ22" s="298">
        <f t="shared" si="42"/>
        <v>11682.699069602872</v>
      </c>
      <c r="BK22" s="298">
        <f t="shared" si="43"/>
        <v>969.05521668813128</v>
      </c>
      <c r="BL22" s="298">
        <f t="shared" si="44"/>
        <v>2468.8007067231006</v>
      </c>
      <c r="BM22" s="298">
        <f t="shared" si="45"/>
        <v>1555.2568132228889</v>
      </c>
      <c r="BN22" s="298">
        <f t="shared" si="46"/>
        <v>1228.5326766239752</v>
      </c>
      <c r="BO22" s="312">
        <f t="shared" si="47"/>
        <v>94.869432085837317</v>
      </c>
      <c r="BP22" s="312">
        <f t="shared" si="48"/>
        <v>-5.130567914162687</v>
      </c>
      <c r="BQ22" s="406">
        <f t="shared" si="51"/>
        <v>-7.0056532593619991E-2</v>
      </c>
      <c r="BS22" s="301" t="str">
        <f t="shared" si="0"/>
        <v>Asia-Pacific</v>
      </c>
      <c r="BT22" s="301" t="str">
        <f t="shared" si="1"/>
        <v>India</v>
      </c>
      <c r="BU22" s="301" t="str">
        <f t="shared" si="2"/>
        <v>Pune</v>
      </c>
      <c r="BV22" s="301" t="str">
        <f t="shared" si="3"/>
        <v>KP</v>
      </c>
      <c r="BW22" s="302">
        <f t="shared" si="49"/>
        <v>18872.616910641165</v>
      </c>
      <c r="BX22" s="302">
        <f t="shared" si="4"/>
        <v>19253.153670508953</v>
      </c>
      <c r="BY22" s="302">
        <f t="shared" si="5"/>
        <v>17904.344482860968</v>
      </c>
      <c r="BZ22" s="329">
        <f t="shared" si="6"/>
        <v>102.01634337023619</v>
      </c>
      <c r="CA22" s="329">
        <f t="shared" si="7"/>
        <v>2.0163433702361955</v>
      </c>
      <c r="CB22" s="329">
        <f t="shared" si="8"/>
        <v>94.869432085837317</v>
      </c>
      <c r="CC22" s="329">
        <f t="shared" si="9"/>
        <v>-5.130567914162687</v>
      </c>
    </row>
    <row r="23" spans="2:81" s="296" customFormat="1" ht="13">
      <c r="B23" s="324" t="str">
        <f t="shared" si="10"/>
        <v>PuneBP2016 H2</v>
      </c>
      <c r="C23" s="299" t="s">
        <v>378</v>
      </c>
      <c r="D23" s="299" t="s">
        <v>18</v>
      </c>
      <c r="E23" s="299" t="s">
        <v>397</v>
      </c>
      <c r="F23" s="299" t="s">
        <v>404</v>
      </c>
      <c r="G23" s="324" t="s">
        <v>29</v>
      </c>
      <c r="H23" s="325">
        <v>2016</v>
      </c>
      <c r="I23" s="299" t="s">
        <v>427</v>
      </c>
      <c r="J23" s="298">
        <f>VLOOKUP($B23,'Operating cost info'!B:AP,21,0)</f>
        <v>873130.13004796661</v>
      </c>
      <c r="K23" s="298">
        <f>VLOOKUP($B23,'Operating cost info'!B:AP,22,0)</f>
        <v>534472.51734999998</v>
      </c>
      <c r="L23" s="298">
        <f>VLOOKUP($B23,'Operating cost info'!B:AP,23,0)</f>
        <v>466557.91360000003</v>
      </c>
      <c r="M23" s="298">
        <f>VLOOKUP($B23,'Operating cost info'!B:AP,24,0)</f>
        <v>67914.603749999995</v>
      </c>
      <c r="N23" s="298">
        <f>VLOOKUP($B23,'Operating cost info'!B:AP,25,0)</f>
        <v>165404.48736123872</v>
      </c>
      <c r="O23" s="298">
        <f>VLOOKUP($B23,'Operating cost info'!B:AP,26,0)</f>
        <v>112134.01623337029</v>
      </c>
      <c r="P23" s="298">
        <f>VLOOKUP($B23,'Operating cost info'!B:AP,27,0)</f>
        <v>61119.109103357674</v>
      </c>
      <c r="R23" s="399">
        <f>VLOOKUP(E23&amp;F23,'Wage inflation info'!$B$7:$H$34,7,FALSE)/$R$6</f>
        <v>1.2142857142857144E-2</v>
      </c>
      <c r="T23" s="324" t="str">
        <f t="shared" si="11"/>
        <v>Asia-Pacific</v>
      </c>
      <c r="U23" s="324" t="str">
        <f t="shared" si="12"/>
        <v>India</v>
      </c>
      <c r="V23" s="324" t="str">
        <f t="shared" si="13"/>
        <v>Pune</v>
      </c>
      <c r="W23" s="324" t="str">
        <f t="shared" si="14"/>
        <v>BP</v>
      </c>
      <c r="X23" s="324" t="str">
        <f t="shared" si="15"/>
        <v>LCU</v>
      </c>
      <c r="Y23" s="325">
        <v>2018</v>
      </c>
      <c r="Z23" s="298">
        <f t="shared" si="16"/>
        <v>886188.98432519846</v>
      </c>
      <c r="AA23" s="298">
        <f t="shared" si="17"/>
        <v>547531.37162723183</v>
      </c>
      <c r="AB23" s="298">
        <f t="shared" si="18"/>
        <v>477957.39927570953</v>
      </c>
      <c r="AC23" s="298">
        <f t="shared" si="19"/>
        <v>69573.97235152233</v>
      </c>
      <c r="AD23" s="298">
        <f t="shared" si="20"/>
        <v>165404.48736123872</v>
      </c>
      <c r="AE23" s="298">
        <f t="shared" si="21"/>
        <v>112134.01623337029</v>
      </c>
      <c r="AF23" s="298">
        <f t="shared" si="22"/>
        <v>61119.109103357674</v>
      </c>
      <c r="AH23" s="304">
        <f>VLOOKUP($D23&amp;$I23&amp;$AH$6,'Exchange rate info'!$C$8:$J$19,7,FALSE)</f>
        <v>1.4914482445683991E-2</v>
      </c>
      <c r="AJ23" s="324" t="str">
        <f t="shared" si="23"/>
        <v>Asia-Pacific</v>
      </c>
      <c r="AK23" s="324" t="str">
        <f t="shared" si="24"/>
        <v>India</v>
      </c>
      <c r="AL23" s="324" t="str">
        <f t="shared" si="25"/>
        <v>Pune</v>
      </c>
      <c r="AM23" s="324" t="str">
        <f t="shared" si="26"/>
        <v>BP</v>
      </c>
      <c r="AN23" s="317" t="s">
        <v>9</v>
      </c>
      <c r="AO23" s="320">
        <f t="shared" si="27"/>
        <v>2018</v>
      </c>
      <c r="AP23" s="298">
        <f t="shared" si="28"/>
        <v>13217.050050276697</v>
      </c>
      <c r="AQ23" s="298">
        <f t="shared" si="29"/>
        <v>8166.1470305956263</v>
      </c>
      <c r="AR23" s="298">
        <f t="shared" si="30"/>
        <v>7128.4872412823443</v>
      </c>
      <c r="AS23" s="298">
        <f t="shared" si="31"/>
        <v>1037.6597893132832</v>
      </c>
      <c r="AT23" s="298">
        <f t="shared" si="32"/>
        <v>2466.9223231865544</v>
      </c>
      <c r="AU23" s="298">
        <f t="shared" si="33"/>
        <v>1672.4208166766448</v>
      </c>
      <c r="AV23" s="298">
        <f t="shared" si="34"/>
        <v>911.55987981787268</v>
      </c>
      <c r="AW23" s="312">
        <f t="shared" si="35"/>
        <v>101.4956366557313</v>
      </c>
      <c r="AX23" s="312">
        <f t="shared" si="50"/>
        <v>1.4956366557312917</v>
      </c>
      <c r="AZ23" s="304">
        <f>VLOOKUP($BC23&amp;$BG23&amp;$AZ$6,'Exchange rate info'!$C$8:$J$19,7,FALSE)</f>
        <v>1.3869625520110958E-2</v>
      </c>
      <c r="BB23" s="324" t="str">
        <f t="shared" si="36"/>
        <v>Asia-Pacific</v>
      </c>
      <c r="BC23" s="324" t="str">
        <f t="shared" si="37"/>
        <v>India</v>
      </c>
      <c r="BD23" s="324" t="str">
        <f t="shared" si="38"/>
        <v>Pune</v>
      </c>
      <c r="BE23" s="324" t="str">
        <f t="shared" si="39"/>
        <v>BP</v>
      </c>
      <c r="BF23" s="317" t="s">
        <v>9</v>
      </c>
      <c r="BG23" s="305">
        <v>2018</v>
      </c>
      <c r="BH23" s="298">
        <f t="shared" si="40"/>
        <v>12291.109352637983</v>
      </c>
      <c r="BI23" s="298">
        <f t="shared" si="41"/>
        <v>7594.0550849824112</v>
      </c>
      <c r="BJ23" s="298">
        <f t="shared" si="42"/>
        <v>6629.0901425202437</v>
      </c>
      <c r="BK23" s="298">
        <f t="shared" si="43"/>
        <v>964.96494246216832</v>
      </c>
      <c r="BL23" s="298">
        <f t="shared" si="44"/>
        <v>2294.0982990463067</v>
      </c>
      <c r="BM23" s="298">
        <f t="shared" si="45"/>
        <v>1555.2568132228889</v>
      </c>
      <c r="BN23" s="298">
        <f t="shared" si="46"/>
        <v>847.69915538637554</v>
      </c>
      <c r="BO23" s="312">
        <f t="shared" si="47"/>
        <v>94.385204278248864</v>
      </c>
      <c r="BP23" s="312">
        <f t="shared" si="48"/>
        <v>-5.6147957217511424</v>
      </c>
      <c r="BQ23" s="406">
        <f t="shared" si="51"/>
        <v>-7.0056532593619991E-2</v>
      </c>
      <c r="BS23" s="301" t="str">
        <f t="shared" si="0"/>
        <v>Asia-Pacific</v>
      </c>
      <c r="BT23" s="301" t="str">
        <f t="shared" si="1"/>
        <v>India</v>
      </c>
      <c r="BU23" s="301" t="str">
        <f t="shared" si="2"/>
        <v>Pune</v>
      </c>
      <c r="BV23" s="301" t="str">
        <f t="shared" si="3"/>
        <v>BP</v>
      </c>
      <c r="BW23" s="302">
        <f t="shared" si="49"/>
        <v>13022.283997398179</v>
      </c>
      <c r="BX23" s="302">
        <f t="shared" si="4"/>
        <v>13217.050050276697</v>
      </c>
      <c r="BY23" s="302">
        <f t="shared" si="5"/>
        <v>12291.109352637983</v>
      </c>
      <c r="BZ23" s="329">
        <f t="shared" si="6"/>
        <v>101.4956366557313</v>
      </c>
      <c r="CA23" s="329">
        <f t="shared" si="7"/>
        <v>1.4956366557312917</v>
      </c>
      <c r="CB23" s="329">
        <f t="shared" si="8"/>
        <v>94.385204278248864</v>
      </c>
      <c r="CC23" s="329">
        <f t="shared" si="9"/>
        <v>-5.6147957217511424</v>
      </c>
    </row>
    <row r="24" spans="2:81" s="296" customFormat="1" ht="13">
      <c r="B24" s="324" t="str">
        <f t="shared" si="10"/>
        <v>BangaloreCC2016 H2</v>
      </c>
      <c r="C24" s="299" t="s">
        <v>378</v>
      </c>
      <c r="D24" s="299" t="s">
        <v>18</v>
      </c>
      <c r="E24" s="299" t="s">
        <v>425</v>
      </c>
      <c r="F24" s="299" t="s">
        <v>10</v>
      </c>
      <c r="G24" s="324" t="s">
        <v>29</v>
      </c>
      <c r="H24" s="325">
        <v>2016</v>
      </c>
      <c r="I24" s="299" t="s">
        <v>427</v>
      </c>
      <c r="J24" s="298">
        <f>VLOOKUP($B24,'Operating cost info'!B:AP,21,0)</f>
        <v>731693.4365759528</v>
      </c>
      <c r="K24" s="298">
        <f>VLOOKUP($B24,'Operating cost info'!B:AP,22,0)</f>
        <v>425815.26500000007</v>
      </c>
      <c r="L24" s="298">
        <f>VLOOKUP($B24,'Operating cost info'!B:AP,23,0)</f>
        <v>354846.08000000007</v>
      </c>
      <c r="M24" s="298">
        <f>VLOOKUP($B24,'Operating cost info'!B:AP,24,0)</f>
        <v>70969.185000000012</v>
      </c>
      <c r="N24" s="298">
        <f>VLOOKUP($B24,'Operating cost info'!B:AP,25,0)</f>
        <v>136623.82445419356</v>
      </c>
      <c r="O24" s="298">
        <f>VLOOKUP($B24,'Operating cost info'!B:AP,26,0)</f>
        <v>118035.80656144241</v>
      </c>
      <c r="P24" s="298">
        <f>VLOOKUP($B24,'Operating cost info'!B:AP,27,0)</f>
        <v>51218.540560316702</v>
      </c>
      <c r="R24" s="399">
        <f>VLOOKUP(E24&amp;F24,'Wage inflation info'!$B$7:$H$34,7,FALSE)/$R$6</f>
        <v>1.2857142857142857E-2</v>
      </c>
      <c r="T24" s="324" t="str">
        <f t="shared" ref="T24:T27" si="52">C24</f>
        <v>Asia-Pacific</v>
      </c>
      <c r="U24" s="324" t="str">
        <f t="shared" ref="U24:U27" si="53">D24</f>
        <v>India</v>
      </c>
      <c r="V24" s="324" t="str">
        <f t="shared" ref="V24:V27" si="54">E24</f>
        <v>Bangalore</v>
      </c>
      <c r="W24" s="324" t="str">
        <f t="shared" ref="W24:W27" si="55">F24</f>
        <v>CC</v>
      </c>
      <c r="X24" s="324" t="str">
        <f t="shared" ref="X24:X27" si="56">G24</f>
        <v>LCU</v>
      </c>
      <c r="Y24" s="325">
        <v>2018</v>
      </c>
      <c r="Z24" s="298">
        <f t="shared" ref="Z24:Z27" si="57">SUM(AB24:AF24)</f>
        <v>742713.36183200381</v>
      </c>
      <c r="AA24" s="298">
        <f t="shared" ref="AA24:AA27" si="58">SUM(AB24:AC24)</f>
        <v>436835.19025605108</v>
      </c>
      <c r="AB24" s="298">
        <f t="shared" ref="AB24:AB27" si="59">L24*(1+$R24)^2</f>
        <v>364029.35171526537</v>
      </c>
      <c r="AC24" s="298">
        <f t="shared" ref="AC24:AC27" si="60">M24*(1+$R24)^2</f>
        <v>72805.838540785728</v>
      </c>
      <c r="AD24" s="298">
        <f t="shared" ref="AD24:AD27" si="61">N24</f>
        <v>136623.82445419356</v>
      </c>
      <c r="AE24" s="298">
        <f t="shared" ref="AE24:AE27" si="62">O24</f>
        <v>118035.80656144241</v>
      </c>
      <c r="AF24" s="298">
        <f t="shared" ref="AF24:AF27" si="63">P24</f>
        <v>51218.540560316702</v>
      </c>
      <c r="AH24" s="304">
        <f>VLOOKUP($D24&amp;$I24&amp;$AH$6,'Exchange rate info'!$C$8:$J$19,7,FALSE)</f>
        <v>1.4914482445683991E-2</v>
      </c>
      <c r="AJ24" s="324" t="str">
        <f t="shared" ref="AJ24:AJ27" si="64">C24</f>
        <v>Asia-Pacific</v>
      </c>
      <c r="AK24" s="324" t="str">
        <f t="shared" ref="AK24:AK27" si="65">D24</f>
        <v>India</v>
      </c>
      <c r="AL24" s="324" t="str">
        <f t="shared" ref="AL24:AL27" si="66">E24</f>
        <v>Bangalore</v>
      </c>
      <c r="AM24" s="324" t="str">
        <f t="shared" ref="AM24:AM27" si="67">F24</f>
        <v>CC</v>
      </c>
      <c r="AN24" s="317" t="s">
        <v>9</v>
      </c>
      <c r="AO24" s="320">
        <f t="shared" ref="AO24:AO27" si="68">Y24</f>
        <v>2018</v>
      </c>
      <c r="AP24" s="298">
        <f t="shared" ref="AP24:AP27" si="69">Z24*$AH24</f>
        <v>11077.185397218364</v>
      </c>
      <c r="AQ24" s="298">
        <f t="shared" ref="AQ24:AQ27" si="70">AA24*$AH24</f>
        <v>6515.1707767308999</v>
      </c>
      <c r="AR24" s="298">
        <f t="shared" ref="AR24:AR27" si="71">AB24*$AH24</f>
        <v>5429.3093758710484</v>
      </c>
      <c r="AS24" s="298">
        <f t="shared" ref="AS24:AS27" si="72">AC24*$AH24</f>
        <v>1085.8614008598518</v>
      </c>
      <c r="AT24" s="298">
        <f t="shared" ref="AT24:AT27" si="73">AD24*$AH24</f>
        <v>2037.673631484281</v>
      </c>
      <c r="AU24" s="298">
        <f t="shared" ref="AU24:AU27" si="74">AE24*$AH24</f>
        <v>1760.4429649227841</v>
      </c>
      <c r="AV24" s="298">
        <f t="shared" ref="AV24:AV27" si="75">AF24*$AH24</f>
        <v>763.89802408039691</v>
      </c>
      <c r="AW24" s="312">
        <f t="shared" ref="AW24:AW27" si="76">AP24*100/($AH24*J24)</f>
        <v>101.50608502211256</v>
      </c>
      <c r="AX24" s="312">
        <f t="shared" si="50"/>
        <v>1.5060850221125577</v>
      </c>
      <c r="AZ24" s="304">
        <f>VLOOKUP($BC24&amp;$BG24&amp;$AZ$6,'Exchange rate info'!$C$8:$J$19,7,FALSE)</f>
        <v>1.3869625520110958E-2</v>
      </c>
      <c r="BB24" s="324" t="str">
        <f t="shared" ref="BB24:BB27" si="77">C24</f>
        <v>Asia-Pacific</v>
      </c>
      <c r="BC24" s="324" t="str">
        <f t="shared" ref="BC24:BC27" si="78">D24</f>
        <v>India</v>
      </c>
      <c r="BD24" s="324" t="str">
        <f t="shared" ref="BD24:BD27" si="79">E24</f>
        <v>Bangalore</v>
      </c>
      <c r="BE24" s="324" t="str">
        <f t="shared" ref="BE24:BE27" si="80">F24</f>
        <v>CC</v>
      </c>
      <c r="BF24" s="317" t="s">
        <v>9</v>
      </c>
      <c r="BG24" s="305">
        <v>2018</v>
      </c>
      <c r="BH24" s="298">
        <f t="shared" ref="BH24:BH27" si="81">Z24*$AZ24</f>
        <v>10301.156197392564</v>
      </c>
      <c r="BI24" s="298">
        <f t="shared" ref="BI24:BI27" si="82">AA24*$AZ24</f>
        <v>6058.7405028578514</v>
      </c>
      <c r="BJ24" s="298">
        <f t="shared" ref="BJ24:BJ27" si="83">AB24*$AZ24</f>
        <v>5048.9507866194917</v>
      </c>
      <c r="BK24" s="298">
        <f t="shared" ref="BK24:BK27" si="84">AC24*$AZ24</f>
        <v>1009.7897162383597</v>
      </c>
      <c r="BL24" s="298">
        <f t="shared" ref="BL24:BL27" si="85">AD24*$AZ24</f>
        <v>1894.9212823050425</v>
      </c>
      <c r="BM24" s="298">
        <f t="shared" ref="BM24:BM27" si="86">AE24*$AZ24</f>
        <v>1637.1124349714621</v>
      </c>
      <c r="BN24" s="298">
        <f t="shared" ref="BN24:BN27" si="87">AF24*$AZ24</f>
        <v>710.38197725820669</v>
      </c>
      <c r="BO24" s="312">
        <f t="shared" si="47"/>
        <v>94.394920668310164</v>
      </c>
      <c r="BP24" s="312">
        <f t="shared" si="48"/>
        <v>-5.6050793316898329</v>
      </c>
      <c r="BQ24" s="406">
        <f t="shared" si="51"/>
        <v>-7.0056532593619991E-2</v>
      </c>
      <c r="BS24" s="301" t="str">
        <f t="shared" ref="BS24:BS27" si="88">C24</f>
        <v>Asia-Pacific</v>
      </c>
      <c r="BT24" s="301" t="str">
        <f t="shared" ref="BT24:BT27" si="89">D24</f>
        <v>India</v>
      </c>
      <c r="BU24" s="301" t="str">
        <f t="shared" ref="BU24:BU27" si="90">E24</f>
        <v>Bangalore</v>
      </c>
      <c r="BV24" s="301" t="str">
        <f t="shared" ref="BV24:BV27" si="91">F24</f>
        <v>CC</v>
      </c>
      <c r="BW24" s="302">
        <f t="shared" si="49"/>
        <v>10912.82891543424</v>
      </c>
      <c r="BX24" s="302">
        <f t="shared" ref="BX24:BX27" si="92">AP24</f>
        <v>11077.185397218364</v>
      </c>
      <c r="BY24" s="302">
        <f t="shared" ref="BY24:BY27" si="93">BH24</f>
        <v>10301.156197392564</v>
      </c>
      <c r="BZ24" s="329">
        <f t="shared" ref="BZ24:BZ27" si="94">AW24</f>
        <v>101.50608502211256</v>
      </c>
      <c r="CA24" s="329">
        <f t="shared" ref="CA24:CA27" si="95">AX24</f>
        <v>1.5060850221125577</v>
      </c>
      <c r="CB24" s="329">
        <f t="shared" ref="CB24:CB27" si="96">BO24</f>
        <v>94.394920668310164</v>
      </c>
      <c r="CC24" s="329">
        <f t="shared" ref="CC24:CC27" si="97">BP24</f>
        <v>-5.6050793316898329</v>
      </c>
    </row>
    <row r="25" spans="2:81" s="296" customFormat="1" ht="13">
      <c r="B25" s="324" t="str">
        <f t="shared" si="10"/>
        <v>BangaloreIT2016 H2</v>
      </c>
      <c r="C25" s="299" t="s">
        <v>378</v>
      </c>
      <c r="D25" s="299" t="s">
        <v>18</v>
      </c>
      <c r="E25" s="299" t="s">
        <v>425</v>
      </c>
      <c r="F25" s="299" t="s">
        <v>233</v>
      </c>
      <c r="G25" s="324" t="s">
        <v>29</v>
      </c>
      <c r="H25" s="325">
        <v>2016</v>
      </c>
      <c r="I25" s="299" t="s">
        <v>427</v>
      </c>
      <c r="J25" s="298">
        <f>VLOOKUP($B25,'Operating cost info'!B:AP,21,0)</f>
        <v>1221612.2662738368</v>
      </c>
      <c r="K25" s="298">
        <f>VLOOKUP($B25,'Operating cost info'!B:AP,22,0)</f>
        <v>828647.64624999999</v>
      </c>
      <c r="L25" s="298">
        <f>VLOOKUP($B25,'Operating cost info'!B:AP,23,0)</f>
        <v>757678.46125000005</v>
      </c>
      <c r="M25" s="298">
        <f>VLOOKUP($B25,'Operating cost info'!B:AP,24,0)</f>
        <v>70969.185000000012</v>
      </c>
      <c r="N25" s="298">
        <f>VLOOKUP($B25,'Operating cost info'!B:AP,25,0)</f>
        <v>189415.95482322585</v>
      </c>
      <c r="O25" s="298">
        <f>VLOOKUP($B25,'Operating cost info'!B:AP,26,0)</f>
        <v>118035.80656144241</v>
      </c>
      <c r="P25" s="298">
        <f>VLOOKUP($B25,'Operating cost info'!B:AP,27,0)</f>
        <v>85512.858639168597</v>
      </c>
      <c r="R25" s="399">
        <f>VLOOKUP(E25&amp;F25,'Wage inflation info'!$B$7:$H$34,7,FALSE)/$R$6</f>
        <v>1.4999999999999999E-2</v>
      </c>
      <c r="T25" s="324" t="str">
        <f t="shared" si="52"/>
        <v>Asia-Pacific</v>
      </c>
      <c r="U25" s="324" t="str">
        <f t="shared" si="53"/>
        <v>India</v>
      </c>
      <c r="V25" s="324" t="str">
        <f t="shared" si="54"/>
        <v>Bangalore</v>
      </c>
      <c r="W25" s="324" t="str">
        <f t="shared" si="55"/>
        <v>IT</v>
      </c>
      <c r="X25" s="324" t="str">
        <f t="shared" si="56"/>
        <v>LCU</v>
      </c>
      <c r="Y25" s="325">
        <v>2018</v>
      </c>
      <c r="Z25" s="298">
        <f t="shared" si="57"/>
        <v>1246658.1413817429</v>
      </c>
      <c r="AA25" s="298">
        <f t="shared" si="58"/>
        <v>853693.52135790605</v>
      </c>
      <c r="AB25" s="298">
        <f t="shared" si="59"/>
        <v>780579.2927412811</v>
      </c>
      <c r="AC25" s="298">
        <f t="shared" si="60"/>
        <v>73114.228616624998</v>
      </c>
      <c r="AD25" s="298">
        <f t="shared" si="61"/>
        <v>189415.95482322585</v>
      </c>
      <c r="AE25" s="298">
        <f t="shared" si="62"/>
        <v>118035.80656144241</v>
      </c>
      <c r="AF25" s="298">
        <f t="shared" si="63"/>
        <v>85512.858639168597</v>
      </c>
      <c r="AH25" s="304">
        <f>VLOOKUP($D25&amp;$I25&amp;$AH$6,'Exchange rate info'!$C$8:$J$19,7,FALSE)</f>
        <v>1.4914482445683991E-2</v>
      </c>
      <c r="AJ25" s="324" t="str">
        <f t="shared" si="64"/>
        <v>Asia-Pacific</v>
      </c>
      <c r="AK25" s="324" t="str">
        <f t="shared" si="65"/>
        <v>India</v>
      </c>
      <c r="AL25" s="324" t="str">
        <f t="shared" si="66"/>
        <v>Bangalore</v>
      </c>
      <c r="AM25" s="324" t="str">
        <f t="shared" si="67"/>
        <v>IT</v>
      </c>
      <c r="AN25" s="317" t="s">
        <v>9</v>
      </c>
      <c r="AO25" s="320">
        <f t="shared" si="68"/>
        <v>2018</v>
      </c>
      <c r="AP25" s="298">
        <f t="shared" si="69"/>
        <v>18593.260965407037</v>
      </c>
      <c r="AQ25" s="298">
        <f t="shared" si="70"/>
        <v>12732.397038286641</v>
      </c>
      <c r="AR25" s="298">
        <f t="shared" si="71"/>
        <v>11641.936159054263</v>
      </c>
      <c r="AS25" s="298">
        <f t="shared" si="72"/>
        <v>1090.4608792323797</v>
      </c>
      <c r="AT25" s="298">
        <f t="shared" si="73"/>
        <v>2825.0409331434739</v>
      </c>
      <c r="AU25" s="298">
        <f t="shared" si="74"/>
        <v>1760.4429649227841</v>
      </c>
      <c r="AV25" s="298">
        <f t="shared" si="75"/>
        <v>1275.3800290541367</v>
      </c>
      <c r="AW25" s="312">
        <f t="shared" si="76"/>
        <v>102.05023114120335</v>
      </c>
      <c r="AX25" s="312">
        <f t="shared" si="50"/>
        <v>2.0502311412033514</v>
      </c>
      <c r="AZ25" s="304">
        <f>VLOOKUP($BC25&amp;$BG25&amp;$AZ$6,'Exchange rate info'!$C$8:$J$19,7,FALSE)</f>
        <v>1.3869625520110958E-2</v>
      </c>
      <c r="BB25" s="324" t="str">
        <f t="shared" si="77"/>
        <v>Asia-Pacific</v>
      </c>
      <c r="BC25" s="324" t="str">
        <f t="shared" si="78"/>
        <v>India</v>
      </c>
      <c r="BD25" s="324" t="str">
        <f t="shared" si="79"/>
        <v>Bangalore</v>
      </c>
      <c r="BE25" s="324" t="str">
        <f t="shared" si="80"/>
        <v>IT</v>
      </c>
      <c r="BF25" s="317" t="s">
        <v>9</v>
      </c>
      <c r="BG25" s="305">
        <v>2018</v>
      </c>
      <c r="BH25" s="298">
        <f t="shared" si="81"/>
        <v>17290.681572562316</v>
      </c>
      <c r="BI25" s="298">
        <f t="shared" si="82"/>
        <v>11840.409450179002</v>
      </c>
      <c r="BJ25" s="298">
        <f t="shared" si="83"/>
        <v>10826.342479074634</v>
      </c>
      <c r="BK25" s="298">
        <f t="shared" si="84"/>
        <v>1014.0669711043689</v>
      </c>
      <c r="BL25" s="298">
        <f t="shared" si="85"/>
        <v>2627.1283609323978</v>
      </c>
      <c r="BM25" s="298">
        <f t="shared" si="86"/>
        <v>1637.1124349714621</v>
      </c>
      <c r="BN25" s="298">
        <f t="shared" si="87"/>
        <v>1186.0313264794536</v>
      </c>
      <c r="BO25" s="312">
        <f t="shared" si="47"/>
        <v>94.900945797073177</v>
      </c>
      <c r="BP25" s="312">
        <f t="shared" si="48"/>
        <v>-5.0990542029268227</v>
      </c>
      <c r="BQ25" s="406">
        <f t="shared" si="51"/>
        <v>-7.0056532593619991E-2</v>
      </c>
      <c r="BS25" s="301" t="str">
        <f t="shared" si="88"/>
        <v>Asia-Pacific</v>
      </c>
      <c r="BT25" s="301" t="str">
        <f t="shared" si="89"/>
        <v>India</v>
      </c>
      <c r="BU25" s="301" t="str">
        <f t="shared" si="90"/>
        <v>Bangalore</v>
      </c>
      <c r="BV25" s="301" t="str">
        <f t="shared" si="91"/>
        <v>IT</v>
      </c>
      <c r="BW25" s="302">
        <f t="shared" si="49"/>
        <v>18219.714700773377</v>
      </c>
      <c r="BX25" s="302">
        <f t="shared" si="92"/>
        <v>18593.260965407037</v>
      </c>
      <c r="BY25" s="302">
        <f t="shared" si="93"/>
        <v>17290.681572562316</v>
      </c>
      <c r="BZ25" s="329">
        <f t="shared" si="94"/>
        <v>102.05023114120335</v>
      </c>
      <c r="CA25" s="329">
        <f t="shared" si="95"/>
        <v>2.0502311412033514</v>
      </c>
      <c r="CB25" s="329">
        <f t="shared" si="96"/>
        <v>94.900945797073177</v>
      </c>
      <c r="CC25" s="329">
        <f t="shared" si="97"/>
        <v>-5.0990542029268227</v>
      </c>
    </row>
    <row r="26" spans="2:81" s="296" customFormat="1" ht="13">
      <c r="B26" s="324" t="str">
        <f t="shared" si="10"/>
        <v>BangaloreKP2016 H2</v>
      </c>
      <c r="C26" s="299" t="s">
        <v>378</v>
      </c>
      <c r="D26" s="299" t="s">
        <v>18</v>
      </c>
      <c r="E26" s="299" t="s">
        <v>425</v>
      </c>
      <c r="F26" s="299" t="s">
        <v>405</v>
      </c>
      <c r="G26" s="324" t="s">
        <v>29</v>
      </c>
      <c r="H26" s="325">
        <v>2016</v>
      </c>
      <c r="I26" s="299" t="s">
        <v>427</v>
      </c>
      <c r="J26" s="298">
        <f>VLOOKUP($B26,'Operating cost info'!B:AP,21,0)</f>
        <v>1339721.4477254497</v>
      </c>
      <c r="K26" s="298">
        <f>VLOOKUP($B26,'Operating cost info'!B:AP,22,0)</f>
        <v>938489.18499999994</v>
      </c>
      <c r="L26" s="298">
        <f>VLOOKUP($B26,'Operating cost info'!B:AP,23,0)</f>
        <v>867520</v>
      </c>
      <c r="M26" s="298">
        <f>VLOOKUP($B26,'Operating cost info'!B:AP,24,0)</f>
        <v>70969.185000000012</v>
      </c>
      <c r="N26" s="298">
        <f>VLOOKUP($B26,'Operating cost info'!B:AP,25,0)</f>
        <v>189415.95482322585</v>
      </c>
      <c r="O26" s="298">
        <f>VLOOKUP($B26,'Operating cost info'!B:AP,26,0)</f>
        <v>118035.80656144241</v>
      </c>
      <c r="P26" s="298">
        <f>VLOOKUP($B26,'Operating cost info'!B:AP,27,0)</f>
        <v>93780.501340781513</v>
      </c>
      <c r="R26" s="399">
        <f>VLOOKUP(E26&amp;F26,'Wage inflation info'!$B$7:$H$34,7,FALSE)/$R$6</f>
        <v>1.3571428571428571E-2</v>
      </c>
      <c r="T26" s="324" t="str">
        <f t="shared" si="52"/>
        <v>Asia-Pacific</v>
      </c>
      <c r="U26" s="324" t="str">
        <f t="shared" si="53"/>
        <v>India</v>
      </c>
      <c r="V26" s="324" t="str">
        <f t="shared" si="54"/>
        <v>Bangalore</v>
      </c>
      <c r="W26" s="324" t="str">
        <f t="shared" si="55"/>
        <v>KP</v>
      </c>
      <c r="X26" s="324" t="str">
        <f t="shared" si="56"/>
        <v>LCU</v>
      </c>
      <c r="Y26" s="325">
        <v>2018</v>
      </c>
      <c r="Z26" s="298">
        <f t="shared" si="57"/>
        <v>1365367.5799896256</v>
      </c>
      <c r="AA26" s="298">
        <f t="shared" si="58"/>
        <v>964135.31726417597</v>
      </c>
      <c r="AB26" s="298">
        <f t="shared" si="59"/>
        <v>891226.75444897951</v>
      </c>
      <c r="AC26" s="298">
        <f t="shared" si="60"/>
        <v>72908.562815196434</v>
      </c>
      <c r="AD26" s="298">
        <f t="shared" si="61"/>
        <v>189415.95482322585</v>
      </c>
      <c r="AE26" s="298">
        <f t="shared" si="62"/>
        <v>118035.80656144241</v>
      </c>
      <c r="AF26" s="298">
        <f t="shared" si="63"/>
        <v>93780.501340781513</v>
      </c>
      <c r="AH26" s="304">
        <f>VLOOKUP($D26&amp;$I26&amp;$AH$6,'Exchange rate info'!$C$8:$J$19,7,FALSE)</f>
        <v>1.4914482445683991E-2</v>
      </c>
      <c r="AJ26" s="324" t="str">
        <f t="shared" si="64"/>
        <v>Asia-Pacific</v>
      </c>
      <c r="AK26" s="324" t="str">
        <f t="shared" si="65"/>
        <v>India</v>
      </c>
      <c r="AL26" s="324" t="str">
        <f t="shared" si="66"/>
        <v>Bangalore</v>
      </c>
      <c r="AM26" s="324" t="str">
        <f t="shared" si="67"/>
        <v>KP</v>
      </c>
      <c r="AN26" s="317" t="s">
        <v>9</v>
      </c>
      <c r="AO26" s="320">
        <f t="shared" si="68"/>
        <v>2018</v>
      </c>
      <c r="AP26" s="298">
        <f t="shared" si="69"/>
        <v>20363.750803661304</v>
      </c>
      <c r="AQ26" s="298">
        <f t="shared" si="70"/>
        <v>14379.579264600517</v>
      </c>
      <c r="AR26" s="298">
        <f t="shared" si="71"/>
        <v>13292.185784353222</v>
      </c>
      <c r="AS26" s="298">
        <f t="shared" si="72"/>
        <v>1087.3934802472959</v>
      </c>
      <c r="AT26" s="298">
        <f t="shared" si="73"/>
        <v>2825.0409331434739</v>
      </c>
      <c r="AU26" s="298">
        <f t="shared" si="74"/>
        <v>1760.4429649227841</v>
      </c>
      <c r="AV26" s="298">
        <f t="shared" si="75"/>
        <v>1398.6876409945298</v>
      </c>
      <c r="AW26" s="312">
        <f t="shared" si="76"/>
        <v>101.91428839985487</v>
      </c>
      <c r="AX26" s="312">
        <f t="shared" si="50"/>
        <v>1.9142883998548577</v>
      </c>
      <c r="AZ26" s="304">
        <f>VLOOKUP($BC26&amp;$BG26&amp;$AZ$6,'Exchange rate info'!$C$8:$J$19,7,FALSE)</f>
        <v>1.3869625520110958E-2</v>
      </c>
      <c r="BB26" s="324" t="str">
        <f t="shared" si="77"/>
        <v>Asia-Pacific</v>
      </c>
      <c r="BC26" s="324" t="str">
        <f t="shared" si="78"/>
        <v>India</v>
      </c>
      <c r="BD26" s="324" t="str">
        <f t="shared" si="79"/>
        <v>Bangalore</v>
      </c>
      <c r="BE26" s="324" t="str">
        <f t="shared" si="80"/>
        <v>KP</v>
      </c>
      <c r="BF26" s="317" t="s">
        <v>9</v>
      </c>
      <c r="BG26" s="305">
        <v>2018</v>
      </c>
      <c r="BH26" s="298">
        <f t="shared" si="81"/>
        <v>18937.137031756251</v>
      </c>
      <c r="BI26" s="298">
        <f t="shared" si="82"/>
        <v>13372.195801167491</v>
      </c>
      <c r="BJ26" s="298">
        <f t="shared" si="83"/>
        <v>12360.981337711228</v>
      </c>
      <c r="BK26" s="298">
        <f t="shared" si="84"/>
        <v>1011.2144634562612</v>
      </c>
      <c r="BL26" s="298">
        <f t="shared" si="85"/>
        <v>2627.1283609323978</v>
      </c>
      <c r="BM26" s="298">
        <f t="shared" si="86"/>
        <v>1637.1124349714621</v>
      </c>
      <c r="BN26" s="298">
        <f t="shared" si="87"/>
        <v>1300.7004346849033</v>
      </c>
      <c r="BO26" s="312">
        <f t="shared" si="47"/>
        <v>94.774526732814849</v>
      </c>
      <c r="BP26" s="312">
        <f t="shared" si="48"/>
        <v>-5.2254732671851549</v>
      </c>
      <c r="BQ26" s="406">
        <f t="shared" si="51"/>
        <v>-7.0056532593619991E-2</v>
      </c>
      <c r="BS26" s="301" t="str">
        <f t="shared" si="88"/>
        <v>Asia-Pacific</v>
      </c>
      <c r="BT26" s="301" t="str">
        <f t="shared" si="89"/>
        <v>India</v>
      </c>
      <c r="BU26" s="301" t="str">
        <f t="shared" si="90"/>
        <v>Bangalore</v>
      </c>
      <c r="BV26" s="301" t="str">
        <f t="shared" si="91"/>
        <v>KP</v>
      </c>
      <c r="BW26" s="302">
        <f t="shared" si="49"/>
        <v>19981.252014207563</v>
      </c>
      <c r="BX26" s="302">
        <f t="shared" si="92"/>
        <v>20363.750803661304</v>
      </c>
      <c r="BY26" s="302">
        <f t="shared" si="93"/>
        <v>18937.137031756251</v>
      </c>
      <c r="BZ26" s="329">
        <f t="shared" si="94"/>
        <v>101.91428839985487</v>
      </c>
      <c r="CA26" s="329">
        <f t="shared" si="95"/>
        <v>1.9142883998548577</v>
      </c>
      <c r="CB26" s="329">
        <f t="shared" si="96"/>
        <v>94.774526732814849</v>
      </c>
      <c r="CC26" s="329">
        <f t="shared" si="97"/>
        <v>-5.2254732671851549</v>
      </c>
    </row>
    <row r="27" spans="2:81" s="296" customFormat="1" ht="13">
      <c r="B27" s="324" t="str">
        <f t="shared" si="10"/>
        <v>BangaloreBP2016 H2</v>
      </c>
      <c r="C27" s="299" t="s">
        <v>378</v>
      </c>
      <c r="D27" s="299" t="s">
        <v>18</v>
      </c>
      <c r="E27" s="299" t="s">
        <v>425</v>
      </c>
      <c r="F27" s="299" t="s">
        <v>404</v>
      </c>
      <c r="G27" s="324" t="s">
        <v>29</v>
      </c>
      <c r="H27" s="325">
        <v>2016</v>
      </c>
      <c r="I27" s="299" t="s">
        <v>427</v>
      </c>
      <c r="J27" s="298">
        <f>VLOOKUP($B27,'Operating cost info'!B:AP,21,0)</f>
        <v>947183.80413567065</v>
      </c>
      <c r="K27" s="298">
        <f>VLOOKUP($B27,'Operating cost info'!B:AP,22,0)</f>
        <v>586991.60366666678</v>
      </c>
      <c r="L27" s="298">
        <f>VLOOKUP($B27,'Operating cost info'!B:AP,23,0)</f>
        <v>516022.41866666678</v>
      </c>
      <c r="M27" s="298">
        <f>VLOOKUP($B27,'Operating cost info'!B:AP,24,0)</f>
        <v>70969.185000000012</v>
      </c>
      <c r="N27" s="298">
        <f>VLOOKUP($B27,'Operating cost info'!B:AP,25,0)</f>
        <v>175853.52761806455</v>
      </c>
      <c r="O27" s="298">
        <f>VLOOKUP($B27,'Operating cost info'!B:AP,26,0)</f>
        <v>118035.80656144241</v>
      </c>
      <c r="P27" s="298">
        <f>VLOOKUP($B27,'Operating cost info'!B:AP,27,0)</f>
        <v>66302.86628949696</v>
      </c>
      <c r="R27" s="399">
        <f>VLOOKUP(E27&amp;F27,'Wage inflation info'!$B$7:$H$34,7,FALSE)/$R$6</f>
        <v>1.2857142857142857E-2</v>
      </c>
      <c r="T27" s="324" t="str">
        <f t="shared" si="52"/>
        <v>Asia-Pacific</v>
      </c>
      <c r="U27" s="324" t="str">
        <f t="shared" si="53"/>
        <v>India</v>
      </c>
      <c r="V27" s="324" t="str">
        <f t="shared" si="54"/>
        <v>Bangalore</v>
      </c>
      <c r="W27" s="324" t="str">
        <f t="shared" si="55"/>
        <v>BP</v>
      </c>
      <c r="X27" s="324" t="str">
        <f t="shared" si="56"/>
        <v>LCU</v>
      </c>
      <c r="Y27" s="325">
        <v>2018</v>
      </c>
      <c r="Z27" s="298">
        <f t="shared" si="57"/>
        <v>962374.90725015441</v>
      </c>
      <c r="AA27" s="298">
        <f t="shared" si="58"/>
        <v>602182.70678115042</v>
      </c>
      <c r="AB27" s="298">
        <f t="shared" si="59"/>
        <v>529376.86824036471</v>
      </c>
      <c r="AC27" s="298">
        <f t="shared" si="60"/>
        <v>72805.838540785728</v>
      </c>
      <c r="AD27" s="298">
        <f t="shared" si="61"/>
        <v>175853.52761806455</v>
      </c>
      <c r="AE27" s="298">
        <f t="shared" si="62"/>
        <v>118035.80656144241</v>
      </c>
      <c r="AF27" s="298">
        <f t="shared" si="63"/>
        <v>66302.86628949696</v>
      </c>
      <c r="AH27" s="304">
        <f>VLOOKUP($D27&amp;$I27&amp;$AH$6,'Exchange rate info'!$C$8:$J$19,7,FALSE)</f>
        <v>1.4914482445683991E-2</v>
      </c>
      <c r="AJ27" s="324" t="str">
        <f t="shared" si="64"/>
        <v>Asia-Pacific</v>
      </c>
      <c r="AK27" s="324" t="str">
        <f t="shared" si="65"/>
        <v>India</v>
      </c>
      <c r="AL27" s="324" t="str">
        <f t="shared" si="66"/>
        <v>Bangalore</v>
      </c>
      <c r="AM27" s="324" t="str">
        <f t="shared" si="67"/>
        <v>BP</v>
      </c>
      <c r="AN27" s="317" t="s">
        <v>9</v>
      </c>
      <c r="AO27" s="320">
        <f t="shared" si="68"/>
        <v>2018</v>
      </c>
      <c r="AP27" s="298">
        <f t="shared" si="69"/>
        <v>14353.323660349188</v>
      </c>
      <c r="AQ27" s="298">
        <f t="shared" si="70"/>
        <v>8981.2434093819375</v>
      </c>
      <c r="AR27" s="298">
        <f t="shared" si="71"/>
        <v>7895.3820085220868</v>
      </c>
      <c r="AS27" s="298">
        <f t="shared" si="72"/>
        <v>1085.8614008598518</v>
      </c>
      <c r="AT27" s="298">
        <f t="shared" si="73"/>
        <v>2622.7643506712284</v>
      </c>
      <c r="AU27" s="298">
        <f t="shared" si="74"/>
        <v>1760.4429649227841</v>
      </c>
      <c r="AV27" s="298">
        <f t="shared" si="75"/>
        <v>988.87293537323524</v>
      </c>
      <c r="AW27" s="312">
        <f t="shared" si="76"/>
        <v>101.60381787021221</v>
      </c>
      <c r="AX27" s="312">
        <f t="shared" si="50"/>
        <v>1.6038178702122208</v>
      </c>
      <c r="AZ27" s="304">
        <f>VLOOKUP($BC27&amp;$BG27&amp;$AZ$6,'Exchange rate info'!$C$8:$J$19,7,FALSE)</f>
        <v>1.3869625520110958E-2</v>
      </c>
      <c r="BB27" s="324" t="str">
        <f t="shared" si="77"/>
        <v>Asia-Pacific</v>
      </c>
      <c r="BC27" s="324" t="str">
        <f t="shared" si="78"/>
        <v>India</v>
      </c>
      <c r="BD27" s="324" t="str">
        <f t="shared" si="79"/>
        <v>Bangalore</v>
      </c>
      <c r="BE27" s="324" t="str">
        <f t="shared" si="80"/>
        <v>BP</v>
      </c>
      <c r="BF27" s="317" t="s">
        <v>9</v>
      </c>
      <c r="BG27" s="305">
        <v>2018</v>
      </c>
      <c r="BH27" s="298">
        <f t="shared" si="81"/>
        <v>13347.779573511158</v>
      </c>
      <c r="BI27" s="298">
        <f t="shared" si="82"/>
        <v>8352.0486377413381</v>
      </c>
      <c r="BJ27" s="298">
        <f t="shared" si="83"/>
        <v>7342.2589215029784</v>
      </c>
      <c r="BK27" s="298">
        <f t="shared" si="84"/>
        <v>1009.7897162383597</v>
      </c>
      <c r="BL27" s="298">
        <f t="shared" si="85"/>
        <v>2439.0225744530453</v>
      </c>
      <c r="BM27" s="298">
        <f t="shared" si="86"/>
        <v>1637.1124349714621</v>
      </c>
      <c r="BN27" s="298">
        <f t="shared" si="87"/>
        <v>919.59592634531157</v>
      </c>
      <c r="BO27" s="312">
        <f t="shared" si="47"/>
        <v>94.485806691951467</v>
      </c>
      <c r="BP27" s="312">
        <f t="shared" si="48"/>
        <v>-5.5141933080485313</v>
      </c>
      <c r="BQ27" s="406">
        <f t="shared" si="51"/>
        <v>-7.0056532593619991E-2</v>
      </c>
      <c r="BS27" s="301" t="str">
        <f t="shared" si="88"/>
        <v>Asia-Pacific</v>
      </c>
      <c r="BT27" s="301" t="str">
        <f t="shared" si="89"/>
        <v>India</v>
      </c>
      <c r="BU27" s="301" t="str">
        <f t="shared" si="90"/>
        <v>Bangalore</v>
      </c>
      <c r="BV27" s="301" t="str">
        <f t="shared" si="91"/>
        <v>BP</v>
      </c>
      <c r="BW27" s="302">
        <f t="shared" si="49"/>
        <v>14126.756219617644</v>
      </c>
      <c r="BX27" s="302">
        <f t="shared" si="92"/>
        <v>14353.323660349188</v>
      </c>
      <c r="BY27" s="302">
        <f t="shared" si="93"/>
        <v>13347.779573511158</v>
      </c>
      <c r="BZ27" s="329">
        <f t="shared" si="94"/>
        <v>101.60381787021221</v>
      </c>
      <c r="CA27" s="329">
        <f t="shared" si="95"/>
        <v>1.6038178702122208</v>
      </c>
      <c r="CB27" s="329">
        <f t="shared" si="96"/>
        <v>94.485806691951467</v>
      </c>
      <c r="CC27" s="329">
        <f t="shared" si="97"/>
        <v>-5.5141933080485313</v>
      </c>
    </row>
    <row r="28" spans="2:81" s="296" customFormat="1" ht="13">
      <c r="B28" s="324" t="str">
        <f t="shared" si="10"/>
        <v>Metro ManilaCC2016 H2</v>
      </c>
      <c r="C28" s="299" t="s">
        <v>378</v>
      </c>
      <c r="D28" s="299" t="s">
        <v>19</v>
      </c>
      <c r="E28" s="299" t="s">
        <v>377</v>
      </c>
      <c r="F28" s="299" t="s">
        <v>10</v>
      </c>
      <c r="G28" s="324" t="s">
        <v>29</v>
      </c>
      <c r="H28" s="325">
        <v>2016</v>
      </c>
      <c r="I28" s="299" t="s">
        <v>427</v>
      </c>
      <c r="J28" s="298">
        <f>VLOOKUP($B28,'Operating cost info'!B:AP,21,0)</f>
        <v>730208.9157832585</v>
      </c>
      <c r="K28" s="298">
        <f>VLOOKUP($B28,'Operating cost info'!B:AP,22,0)</f>
        <v>406944.21062019037</v>
      </c>
      <c r="L28" s="298">
        <f>VLOOKUP($B28,'Operating cost info'!B:AP,23,0)</f>
        <v>342041.8106201904</v>
      </c>
      <c r="M28" s="298">
        <f>VLOOKUP($B28,'Operating cost info'!B:AP,24,0)</f>
        <v>64902.400000000009</v>
      </c>
      <c r="N28" s="298">
        <f>VLOOKUP($B28,'Operating cost info'!B:AP,25,0)</f>
        <v>164666.79805824001</v>
      </c>
      <c r="O28" s="298">
        <f>VLOOKUP($B28,'Operating cost info'!B:AP,26,0)</f>
        <v>107483.283</v>
      </c>
      <c r="P28" s="298">
        <f>VLOOKUP($B28,'Operating cost info'!B:AP,27,0)</f>
        <v>51114.624104828108</v>
      </c>
      <c r="R28" s="399">
        <f>VLOOKUP(E28&amp;F28,'Wage inflation info'!$B$7:$H$34,7,FALSE)/$R$6</f>
        <v>1.4285714285714287E-2</v>
      </c>
      <c r="T28" s="324" t="str">
        <f t="shared" si="11"/>
        <v>Asia-Pacific</v>
      </c>
      <c r="U28" s="324" t="str">
        <f t="shared" si="12"/>
        <v>Philippines</v>
      </c>
      <c r="V28" s="324" t="str">
        <f t="shared" si="13"/>
        <v>Metro Manila</v>
      </c>
      <c r="W28" s="324" t="str">
        <f t="shared" si="14"/>
        <v>CC</v>
      </c>
      <c r="X28" s="324" t="str">
        <f t="shared" si="15"/>
        <v>LCU</v>
      </c>
      <c r="Y28" s="325">
        <v>2018</v>
      </c>
      <c r="Z28" s="298">
        <f t="shared" si="16"/>
        <v>741918.94306845171</v>
      </c>
      <c r="AA28" s="298">
        <f t="shared" si="17"/>
        <v>418654.23790538358</v>
      </c>
      <c r="AB28" s="298">
        <f t="shared" si="18"/>
        <v>351884.23823191418</v>
      </c>
      <c r="AC28" s="298">
        <f t="shared" si="19"/>
        <v>66769.999673469385</v>
      </c>
      <c r="AD28" s="298">
        <f t="shared" si="20"/>
        <v>164666.79805824001</v>
      </c>
      <c r="AE28" s="298">
        <f t="shared" si="21"/>
        <v>107483.283</v>
      </c>
      <c r="AF28" s="298">
        <f t="shared" si="22"/>
        <v>51114.624104828108</v>
      </c>
      <c r="AH28" s="304">
        <f>VLOOKUP($D28&amp;$I28&amp;$AH$6,'Exchange rate info'!$C$8:$J$19,7,FALSE)</f>
        <v>2.0933487861549596E-2</v>
      </c>
      <c r="AJ28" s="324" t="str">
        <f t="shared" si="23"/>
        <v>Asia-Pacific</v>
      </c>
      <c r="AK28" s="324" t="str">
        <f t="shared" si="24"/>
        <v>Philippines</v>
      </c>
      <c r="AL28" s="324" t="str">
        <f t="shared" si="25"/>
        <v>Metro Manila</v>
      </c>
      <c r="AM28" s="324" t="str">
        <f t="shared" si="26"/>
        <v>CC</v>
      </c>
      <c r="AN28" s="317" t="s">
        <v>9</v>
      </c>
      <c r="AO28" s="320">
        <f t="shared" si="27"/>
        <v>2018</v>
      </c>
      <c r="AP28" s="298">
        <f t="shared" si="28"/>
        <v>15530.95118897714</v>
      </c>
      <c r="AQ28" s="298">
        <f t="shared" si="29"/>
        <v>8763.893407378644</v>
      </c>
      <c r="AR28" s="298">
        <f t="shared" si="30"/>
        <v>7366.1644296984014</v>
      </c>
      <c r="AS28" s="298">
        <f t="shared" si="31"/>
        <v>1397.7289776802418</v>
      </c>
      <c r="AT28" s="298">
        <f t="shared" si="32"/>
        <v>3447.0504183524058</v>
      </c>
      <c r="AU28" s="298">
        <f t="shared" si="33"/>
        <v>2250</v>
      </c>
      <c r="AV28" s="298">
        <f t="shared" si="34"/>
        <v>1070.0073632460897</v>
      </c>
      <c r="AW28" s="312">
        <f t="shared" si="35"/>
        <v>101.60365438329829</v>
      </c>
      <c r="AX28" s="312">
        <f t="shared" si="50"/>
        <v>1.603654383298303</v>
      </c>
      <c r="AZ28" s="304">
        <f>VLOOKUP($BC28&amp;$BG28&amp;$AZ$6,'Exchange rate info'!$C$8:$J$19,7,FALSE)</f>
        <v>1.9417475728155338E-2</v>
      </c>
      <c r="BB28" s="324" t="str">
        <f t="shared" si="36"/>
        <v>Asia-Pacific</v>
      </c>
      <c r="BC28" s="324" t="str">
        <f t="shared" si="37"/>
        <v>Philippines</v>
      </c>
      <c r="BD28" s="324" t="str">
        <f t="shared" si="38"/>
        <v>Metro Manila</v>
      </c>
      <c r="BE28" s="324" t="str">
        <f t="shared" si="39"/>
        <v>CC</v>
      </c>
      <c r="BF28" s="317" t="s">
        <v>9</v>
      </c>
      <c r="BG28" s="305">
        <v>2018</v>
      </c>
      <c r="BH28" s="298">
        <f t="shared" si="40"/>
        <v>14406.193069290322</v>
      </c>
      <c r="BI28" s="298">
        <f t="shared" si="41"/>
        <v>8129.2085030171565</v>
      </c>
      <c r="BJ28" s="298">
        <f t="shared" si="42"/>
        <v>6832.7036549886243</v>
      </c>
      <c r="BK28" s="298">
        <f t="shared" si="43"/>
        <v>1296.5048480285316</v>
      </c>
      <c r="BL28" s="298">
        <f t="shared" si="44"/>
        <v>3197.4135545289319</v>
      </c>
      <c r="BM28" s="298">
        <f t="shared" si="45"/>
        <v>2087.0540388349514</v>
      </c>
      <c r="BN28" s="298">
        <f t="shared" si="46"/>
        <v>992.5169729092836</v>
      </c>
      <c r="BO28" s="312">
        <f t="shared" si="47"/>
        <v>94.245474329356981</v>
      </c>
      <c r="BP28" s="312">
        <f t="shared" si="48"/>
        <v>-5.7545256706430292</v>
      </c>
      <c r="BQ28" s="406">
        <f t="shared" si="51"/>
        <v>-7.2420427184466174E-2</v>
      </c>
      <c r="BS28" s="301" t="str">
        <f t="shared" si="0"/>
        <v>Asia-Pacific</v>
      </c>
      <c r="BT28" s="301" t="str">
        <f t="shared" si="1"/>
        <v>Philippines</v>
      </c>
      <c r="BU28" s="301" t="str">
        <f t="shared" si="2"/>
        <v>Metro Manila</v>
      </c>
      <c r="BV28" s="301" t="str">
        <f t="shared" si="3"/>
        <v>CC</v>
      </c>
      <c r="BW28" s="302">
        <f t="shared" si="49"/>
        <v>15285.819474944134</v>
      </c>
      <c r="BX28" s="302">
        <f t="shared" si="4"/>
        <v>15530.95118897714</v>
      </c>
      <c r="BY28" s="302">
        <f t="shared" si="5"/>
        <v>14406.193069290322</v>
      </c>
      <c r="BZ28" s="329">
        <f t="shared" si="6"/>
        <v>101.60365438329829</v>
      </c>
      <c r="CA28" s="329">
        <f t="shared" si="7"/>
        <v>1.603654383298303</v>
      </c>
      <c r="CB28" s="329">
        <f t="shared" si="8"/>
        <v>94.245474329356981</v>
      </c>
      <c r="CC28" s="329">
        <f t="shared" si="9"/>
        <v>-5.7545256706430292</v>
      </c>
    </row>
    <row r="29" spans="2:81" s="296" customFormat="1" ht="13">
      <c r="B29" s="324" t="str">
        <f t="shared" si="10"/>
        <v>Metro ManilaIT2016 H2</v>
      </c>
      <c r="C29" s="299" t="s">
        <v>378</v>
      </c>
      <c r="D29" s="299" t="s">
        <v>19</v>
      </c>
      <c r="E29" s="299" t="s">
        <v>377</v>
      </c>
      <c r="F29" s="299" t="s">
        <v>233</v>
      </c>
      <c r="G29" s="324" t="s">
        <v>29</v>
      </c>
      <c r="H29" s="325">
        <v>2016</v>
      </c>
      <c r="I29" s="299" t="s">
        <v>427</v>
      </c>
      <c r="J29" s="298">
        <f>VLOOKUP($B29,'Operating cost info'!B:AP,21,0)</f>
        <v>1132908.4847356561</v>
      </c>
      <c r="K29" s="298">
        <f>VLOOKUP($B29,'Operating cost info'!B:AP,22,0)</f>
        <v>714458.50000000012</v>
      </c>
      <c r="L29" s="298">
        <f>VLOOKUP($B29,'Operating cost info'!B:AP,23,0)</f>
        <v>649556.10000000009</v>
      </c>
      <c r="M29" s="298">
        <f>VLOOKUP($B29,'Operating cost info'!B:AP,24,0)</f>
        <v>64902.400000000009</v>
      </c>
      <c r="N29" s="298">
        <f>VLOOKUP($B29,'Operating cost info'!B:AP,25,0)</f>
        <v>231663.10780416001</v>
      </c>
      <c r="O29" s="298">
        <f>VLOOKUP($B29,'Operating cost info'!B:AP,26,0)</f>
        <v>107483.283</v>
      </c>
      <c r="P29" s="298">
        <f>VLOOKUP($B29,'Operating cost info'!B:AP,27,0)</f>
        <v>79303.593931495925</v>
      </c>
      <c r="R29" s="399">
        <f>VLOOKUP(E29&amp;F29,'Wage inflation info'!$B$7:$H$34,7,FALSE)/$R$6</f>
        <v>1.2857142857142857E-2</v>
      </c>
      <c r="T29" s="324" t="str">
        <f t="shared" si="11"/>
        <v>Asia-Pacific</v>
      </c>
      <c r="U29" s="324" t="str">
        <f t="shared" si="12"/>
        <v>Philippines</v>
      </c>
      <c r="V29" s="324" t="str">
        <f t="shared" si="13"/>
        <v>Metro Manila</v>
      </c>
      <c r="W29" s="324" t="str">
        <f t="shared" si="14"/>
        <v>IT</v>
      </c>
      <c r="X29" s="324" t="str">
        <f t="shared" si="15"/>
        <v>LCU</v>
      </c>
      <c r="Y29" s="325">
        <v>2018</v>
      </c>
      <c r="Z29" s="298">
        <f t="shared" si="16"/>
        <v>1151398.3790999418</v>
      </c>
      <c r="AA29" s="298">
        <f t="shared" si="17"/>
        <v>732948.39436428586</v>
      </c>
      <c r="AB29" s="298">
        <f t="shared" si="18"/>
        <v>666366.34674306132</v>
      </c>
      <c r="AC29" s="298">
        <f t="shared" si="19"/>
        <v>66582.047621224498</v>
      </c>
      <c r="AD29" s="298">
        <f t="shared" si="20"/>
        <v>231663.10780416001</v>
      </c>
      <c r="AE29" s="298">
        <f t="shared" si="21"/>
        <v>107483.283</v>
      </c>
      <c r="AF29" s="298">
        <f t="shared" si="22"/>
        <v>79303.593931495925</v>
      </c>
      <c r="AH29" s="304">
        <f>VLOOKUP($D29&amp;$I29&amp;$AH$6,'Exchange rate info'!$C$8:$J$19,7,FALSE)</f>
        <v>2.0933487861549596E-2</v>
      </c>
      <c r="AJ29" s="324" t="str">
        <f t="shared" si="23"/>
        <v>Asia-Pacific</v>
      </c>
      <c r="AK29" s="324" t="str">
        <f t="shared" si="24"/>
        <v>Philippines</v>
      </c>
      <c r="AL29" s="324" t="str">
        <f t="shared" si="25"/>
        <v>Metro Manila</v>
      </c>
      <c r="AM29" s="324" t="str">
        <f t="shared" si="26"/>
        <v>IT</v>
      </c>
      <c r="AN29" s="317" t="s">
        <v>9</v>
      </c>
      <c r="AO29" s="320">
        <f t="shared" si="27"/>
        <v>2018</v>
      </c>
      <c r="AP29" s="298">
        <f t="shared" si="28"/>
        <v>24102.783992696513</v>
      </c>
      <c r="AQ29" s="298">
        <f t="shared" si="29"/>
        <v>15343.166316567045</v>
      </c>
      <c r="AR29" s="298">
        <f t="shared" si="30"/>
        <v>13949.371830891023</v>
      </c>
      <c r="AS29" s="298">
        <f t="shared" si="31"/>
        <v>1393.7944856760203</v>
      </c>
      <c r="AT29" s="298">
        <f t="shared" si="32"/>
        <v>4849.5168551872393</v>
      </c>
      <c r="AU29" s="298">
        <f t="shared" si="33"/>
        <v>2250</v>
      </c>
      <c r="AV29" s="298">
        <f t="shared" si="34"/>
        <v>1660.1008209422282</v>
      </c>
      <c r="AW29" s="312">
        <f t="shared" si="35"/>
        <v>101.63207307681166</v>
      </c>
      <c r="AX29" s="312">
        <f t="shared" si="50"/>
        <v>1.6320730768116798</v>
      </c>
      <c r="AZ29" s="304">
        <f>VLOOKUP($BC29&amp;$BG29&amp;$AZ$6,'Exchange rate info'!$C$8:$J$19,7,FALSE)</f>
        <v>1.9417475728155338E-2</v>
      </c>
      <c r="BB29" s="324" t="str">
        <f t="shared" si="36"/>
        <v>Asia-Pacific</v>
      </c>
      <c r="BC29" s="324" t="str">
        <f t="shared" si="37"/>
        <v>Philippines</v>
      </c>
      <c r="BD29" s="324" t="str">
        <f t="shared" si="38"/>
        <v>Metro Manila</v>
      </c>
      <c r="BE29" s="324" t="str">
        <f t="shared" si="39"/>
        <v>IT</v>
      </c>
      <c r="BF29" s="317" t="s">
        <v>9</v>
      </c>
      <c r="BG29" s="305">
        <v>2018</v>
      </c>
      <c r="BH29" s="298">
        <f t="shared" si="40"/>
        <v>22357.25007961052</v>
      </c>
      <c r="BI29" s="298">
        <f t="shared" si="41"/>
        <v>14232.007657558948</v>
      </c>
      <c r="BJ29" s="298">
        <f t="shared" si="42"/>
        <v>12939.152363942938</v>
      </c>
      <c r="BK29" s="298">
        <f t="shared" si="43"/>
        <v>1292.8552936160095</v>
      </c>
      <c r="BL29" s="298">
        <f t="shared" si="44"/>
        <v>4498.3127728963109</v>
      </c>
      <c r="BM29" s="298">
        <f t="shared" si="45"/>
        <v>2087.0540388349514</v>
      </c>
      <c r="BN29" s="298">
        <f t="shared" si="46"/>
        <v>1539.8756103203091</v>
      </c>
      <c r="BO29" s="312">
        <f t="shared" si="47"/>
        <v>94.271834928946092</v>
      </c>
      <c r="BP29" s="312">
        <f t="shared" si="48"/>
        <v>-5.7281650710539029</v>
      </c>
      <c r="BQ29" s="406">
        <f t="shared" si="51"/>
        <v>-7.2420427184466174E-2</v>
      </c>
      <c r="BS29" s="301" t="str">
        <f t="shared" si="0"/>
        <v>Asia-Pacific</v>
      </c>
      <c r="BT29" s="301" t="str">
        <f t="shared" si="1"/>
        <v>Philippines</v>
      </c>
      <c r="BU29" s="301" t="str">
        <f t="shared" si="2"/>
        <v>Metro Manila</v>
      </c>
      <c r="BV29" s="301" t="str">
        <f t="shared" si="3"/>
        <v>IT</v>
      </c>
      <c r="BW29" s="302">
        <f t="shared" si="49"/>
        <v>23715.726013460404</v>
      </c>
      <c r="BX29" s="302">
        <f t="shared" si="4"/>
        <v>24102.783992696513</v>
      </c>
      <c r="BY29" s="302">
        <f t="shared" si="5"/>
        <v>22357.25007961052</v>
      </c>
      <c r="BZ29" s="329">
        <f t="shared" si="6"/>
        <v>101.63207307681166</v>
      </c>
      <c r="CA29" s="329">
        <f t="shared" si="7"/>
        <v>1.6320730768116798</v>
      </c>
      <c r="CB29" s="329">
        <f t="shared" si="8"/>
        <v>94.271834928946092</v>
      </c>
      <c r="CC29" s="329">
        <f t="shared" si="9"/>
        <v>-5.7281650710539029</v>
      </c>
    </row>
    <row r="30" spans="2:81" s="296" customFormat="1" ht="13">
      <c r="B30" s="324" t="str">
        <f t="shared" si="10"/>
        <v>Metro ManilaKP2016 H2</v>
      </c>
      <c r="C30" s="299" t="s">
        <v>378</v>
      </c>
      <c r="D30" s="299" t="s">
        <v>19</v>
      </c>
      <c r="E30" s="299" t="s">
        <v>377</v>
      </c>
      <c r="F30" s="299" t="s">
        <v>405</v>
      </c>
      <c r="G30" s="324" t="s">
        <v>29</v>
      </c>
      <c r="H30" s="325">
        <v>2016</v>
      </c>
      <c r="I30" s="299" t="s">
        <v>427</v>
      </c>
      <c r="J30" s="298">
        <f>VLOOKUP($B30,'Operating cost info'!B:AP,21,0)</f>
        <v>1360328.3155958711</v>
      </c>
      <c r="K30" s="298">
        <f>VLOOKUP($B30,'Operating cost info'!B:AP,22,0)</f>
        <v>925958.94270000001</v>
      </c>
      <c r="L30" s="298">
        <f>VLOOKUP($B30,'Operating cost info'!B:AP,23,0)</f>
        <v>861056.54269999999</v>
      </c>
      <c r="M30" s="298">
        <f>VLOOKUP($B30,'Operating cost info'!B:AP,24,0)</f>
        <v>64902.400000000009</v>
      </c>
      <c r="N30" s="298">
        <f>VLOOKUP($B30,'Operating cost info'!B:AP,25,0)</f>
        <v>231663.10780416001</v>
      </c>
      <c r="O30" s="298">
        <f>VLOOKUP($B30,'Operating cost info'!B:AP,26,0)</f>
        <v>107483.283</v>
      </c>
      <c r="P30" s="298">
        <f>VLOOKUP($B30,'Operating cost info'!B:AP,27,0)</f>
        <v>95222.98209171099</v>
      </c>
      <c r="Q30" s="335"/>
      <c r="R30" s="399">
        <f>VLOOKUP(E30&amp;F30,'Wage inflation info'!$B$7:$H$34,7,FALSE)/$R$6</f>
        <v>1.2857142857142857E-2</v>
      </c>
      <c r="S30" s="335"/>
      <c r="T30" s="324" t="str">
        <f t="shared" si="11"/>
        <v>Asia-Pacific</v>
      </c>
      <c r="U30" s="324" t="str">
        <f t="shared" si="12"/>
        <v>Philippines</v>
      </c>
      <c r="V30" s="324" t="str">
        <f t="shared" si="13"/>
        <v>Metro Manila</v>
      </c>
      <c r="W30" s="324" t="str">
        <f t="shared" si="14"/>
        <v>KP</v>
      </c>
      <c r="X30" s="324" t="str">
        <f t="shared" si="15"/>
        <v>LCU</v>
      </c>
      <c r="Y30" s="325">
        <v>2018</v>
      </c>
      <c r="Z30" s="298">
        <f t="shared" si="16"/>
        <v>1384291.7550905214</v>
      </c>
      <c r="AA30" s="298">
        <f t="shared" si="17"/>
        <v>949922.38219465048</v>
      </c>
      <c r="AB30" s="298">
        <f t="shared" si="18"/>
        <v>883340.33457342593</v>
      </c>
      <c r="AC30" s="298">
        <f t="shared" si="19"/>
        <v>66582.047621224498</v>
      </c>
      <c r="AD30" s="298">
        <f t="shared" si="20"/>
        <v>231663.10780416001</v>
      </c>
      <c r="AE30" s="298">
        <f t="shared" si="21"/>
        <v>107483.283</v>
      </c>
      <c r="AF30" s="298">
        <f t="shared" si="22"/>
        <v>95222.98209171099</v>
      </c>
      <c r="AG30" s="335"/>
      <c r="AH30" s="304">
        <f>VLOOKUP($D30&amp;$I30&amp;$AH$6,'Exchange rate info'!$C$8:$J$19,7,FALSE)</f>
        <v>2.0933487861549596E-2</v>
      </c>
      <c r="AI30" s="335"/>
      <c r="AJ30" s="324" t="str">
        <f t="shared" si="23"/>
        <v>Asia-Pacific</v>
      </c>
      <c r="AK30" s="324" t="str">
        <f t="shared" si="24"/>
        <v>Philippines</v>
      </c>
      <c r="AL30" s="324" t="str">
        <f t="shared" si="25"/>
        <v>Metro Manila</v>
      </c>
      <c r="AM30" s="324" t="str">
        <f t="shared" si="26"/>
        <v>KP</v>
      </c>
      <c r="AN30" s="317" t="s">
        <v>9</v>
      </c>
      <c r="AO30" s="320">
        <f t="shared" si="27"/>
        <v>2018</v>
      </c>
      <c r="AP30" s="298">
        <f t="shared" si="28"/>
        <v>28978.054652030616</v>
      </c>
      <c r="AQ30" s="298">
        <f t="shared" si="29"/>
        <v>19885.188657085993</v>
      </c>
      <c r="AR30" s="298">
        <f t="shared" si="30"/>
        <v>18491.394171409971</v>
      </c>
      <c r="AS30" s="298">
        <f t="shared" si="31"/>
        <v>1393.7944856760203</v>
      </c>
      <c r="AT30" s="298">
        <f t="shared" si="32"/>
        <v>4849.5168551872393</v>
      </c>
      <c r="AU30" s="298">
        <f t="shared" si="33"/>
        <v>2250</v>
      </c>
      <c r="AV30" s="298">
        <f t="shared" si="34"/>
        <v>1993.3491397573866</v>
      </c>
      <c r="AW30" s="312">
        <f t="shared" si="35"/>
        <v>101.76159234648833</v>
      </c>
      <c r="AX30" s="312">
        <f t="shared" si="50"/>
        <v>1.7615923464883165</v>
      </c>
      <c r="AY30" s="335"/>
      <c r="AZ30" s="304">
        <f>VLOOKUP($BC30&amp;$BG30&amp;$AZ$6,'Exchange rate info'!$C$8:$J$19,7,FALSE)</f>
        <v>1.9417475728155338E-2</v>
      </c>
      <c r="BA30" s="335"/>
      <c r="BB30" s="324" t="str">
        <f t="shared" si="36"/>
        <v>Asia-Pacific</v>
      </c>
      <c r="BC30" s="324" t="str">
        <f t="shared" si="37"/>
        <v>Philippines</v>
      </c>
      <c r="BD30" s="324" t="str">
        <f t="shared" si="38"/>
        <v>Metro Manila</v>
      </c>
      <c r="BE30" s="324" t="str">
        <f t="shared" si="39"/>
        <v>KP</v>
      </c>
      <c r="BF30" s="317" t="s">
        <v>9</v>
      </c>
      <c r="BG30" s="305">
        <v>2018</v>
      </c>
      <c r="BH30" s="298">
        <f t="shared" si="40"/>
        <v>26879.451555155752</v>
      </c>
      <c r="BI30" s="298">
        <f t="shared" si="41"/>
        <v>18445.094799896124</v>
      </c>
      <c r="BJ30" s="298">
        <f t="shared" si="42"/>
        <v>17152.239506280115</v>
      </c>
      <c r="BK30" s="298">
        <f t="shared" si="43"/>
        <v>1292.8552936160095</v>
      </c>
      <c r="BL30" s="298">
        <f t="shared" si="44"/>
        <v>4498.3127728963109</v>
      </c>
      <c r="BM30" s="298">
        <f t="shared" si="45"/>
        <v>2087.0540388349514</v>
      </c>
      <c r="BN30" s="298">
        <f t="shared" si="46"/>
        <v>1848.9899435283685</v>
      </c>
      <c r="BO30" s="312">
        <f t="shared" si="47"/>
        <v>94.391974357784136</v>
      </c>
      <c r="BP30" s="312">
        <f t="shared" si="48"/>
        <v>-5.6080256422158641</v>
      </c>
      <c r="BQ30" s="406">
        <f t="shared" si="51"/>
        <v>-7.2420427184466174E-2</v>
      </c>
      <c r="BS30" s="301" t="str">
        <f t="shared" si="0"/>
        <v>Asia-Pacific</v>
      </c>
      <c r="BT30" s="301" t="str">
        <f t="shared" si="1"/>
        <v>Philippines</v>
      </c>
      <c r="BU30" s="301" t="str">
        <f t="shared" si="2"/>
        <v>Metro Manila</v>
      </c>
      <c r="BV30" s="301" t="str">
        <f t="shared" si="3"/>
        <v>KP</v>
      </c>
      <c r="BW30" s="302">
        <f t="shared" si="49"/>
        <v>28476.416282248374</v>
      </c>
      <c r="BX30" s="302">
        <f t="shared" si="4"/>
        <v>28978.054652030616</v>
      </c>
      <c r="BY30" s="302">
        <f t="shared" si="5"/>
        <v>26879.451555155752</v>
      </c>
      <c r="BZ30" s="329">
        <f t="shared" si="6"/>
        <v>101.76159234648833</v>
      </c>
      <c r="CA30" s="329">
        <f t="shared" si="7"/>
        <v>1.7615923464883165</v>
      </c>
      <c r="CB30" s="329">
        <f t="shared" si="8"/>
        <v>94.391974357784136</v>
      </c>
      <c r="CC30" s="329">
        <f t="shared" si="9"/>
        <v>-5.6080256422158641</v>
      </c>
    </row>
    <row r="31" spans="2:81" s="296" customFormat="1" ht="13">
      <c r="B31" s="324" t="str">
        <f t="shared" si="10"/>
        <v>Metro ManilaBP2016 H2</v>
      </c>
      <c r="C31" s="299" t="s">
        <v>378</v>
      </c>
      <c r="D31" s="299" t="s">
        <v>19</v>
      </c>
      <c r="E31" s="299" t="s">
        <v>377</v>
      </c>
      <c r="F31" s="299" t="s">
        <v>404</v>
      </c>
      <c r="G31" s="324" t="s">
        <v>29</v>
      </c>
      <c r="H31" s="325">
        <v>2016</v>
      </c>
      <c r="I31" s="299" t="s">
        <v>427</v>
      </c>
      <c r="J31" s="298">
        <f>VLOOKUP($B31,'Operating cost info'!B:AP,21,0)</f>
        <v>1004723.8580808933</v>
      </c>
      <c r="K31" s="298">
        <f>VLOOKUP($B31,'Operating cost info'!B:AP,22,0)</f>
        <v>612439.4418651507</v>
      </c>
      <c r="L31" s="298">
        <f>VLOOKUP($B31,'Operating cost info'!B:AP,23,0)</f>
        <v>547537.04186515079</v>
      </c>
      <c r="M31" s="298">
        <f>VLOOKUP($B31,'Operating cost info'!B:AP,24,0)</f>
        <v>64902.400000000009</v>
      </c>
      <c r="N31" s="298">
        <f>VLOOKUP($B31,'Operating cost info'!B:AP,25,0)</f>
        <v>214470.46315008003</v>
      </c>
      <c r="O31" s="298">
        <f>VLOOKUP($B31,'Operating cost info'!B:AP,26,0)</f>
        <v>107483.283</v>
      </c>
      <c r="P31" s="298">
        <f>VLOOKUP($B31,'Operating cost info'!B:AP,27,0)</f>
        <v>70330.670065662547</v>
      </c>
      <c r="Q31" s="335"/>
      <c r="R31" s="399">
        <f>VLOOKUP(E31&amp;F31,'Wage inflation info'!$B$7:$H$34,7,FALSE)/$R$6</f>
        <v>1.2142857142857144E-2</v>
      </c>
      <c r="S31" s="335"/>
      <c r="T31" s="324" t="str">
        <f t="shared" si="11"/>
        <v>Asia-Pacific</v>
      </c>
      <c r="U31" s="324" t="str">
        <f t="shared" si="12"/>
        <v>Philippines</v>
      </c>
      <c r="V31" s="324" t="str">
        <f t="shared" si="13"/>
        <v>Metro Manila</v>
      </c>
      <c r="W31" s="324" t="str">
        <f t="shared" si="14"/>
        <v>BP</v>
      </c>
      <c r="X31" s="324" t="str">
        <f t="shared" si="15"/>
        <v>LCU</v>
      </c>
      <c r="Y31" s="325">
        <v>2018</v>
      </c>
      <c r="Z31" s="298">
        <f t="shared" si="16"/>
        <v>1019687.6909540978</v>
      </c>
      <c r="AA31" s="298">
        <f t="shared" si="17"/>
        <v>627403.27473835507</v>
      </c>
      <c r="AB31" s="298">
        <f t="shared" si="18"/>
        <v>560915.10380284488</v>
      </c>
      <c r="AC31" s="298">
        <f t="shared" si="19"/>
        <v>66488.170935510221</v>
      </c>
      <c r="AD31" s="298">
        <f t="shared" si="20"/>
        <v>214470.46315008003</v>
      </c>
      <c r="AE31" s="298">
        <f t="shared" si="21"/>
        <v>107483.283</v>
      </c>
      <c r="AF31" s="298">
        <f t="shared" si="22"/>
        <v>70330.670065662547</v>
      </c>
      <c r="AG31" s="335"/>
      <c r="AH31" s="304">
        <f>VLOOKUP($D31&amp;$I31&amp;$AH$6,'Exchange rate info'!$C$8:$J$19,7,FALSE)</f>
        <v>2.0933487861549596E-2</v>
      </c>
      <c r="AI31" s="335"/>
      <c r="AJ31" s="324" t="str">
        <f t="shared" si="23"/>
        <v>Asia-Pacific</v>
      </c>
      <c r="AK31" s="324" t="str">
        <f t="shared" si="24"/>
        <v>Philippines</v>
      </c>
      <c r="AL31" s="324" t="str">
        <f t="shared" si="25"/>
        <v>Metro Manila</v>
      </c>
      <c r="AM31" s="324" t="str">
        <f t="shared" si="26"/>
        <v>BP</v>
      </c>
      <c r="AN31" s="317" t="s">
        <v>9</v>
      </c>
      <c r="AO31" s="320">
        <f t="shared" si="27"/>
        <v>2018</v>
      </c>
      <c r="AP31" s="298">
        <f t="shared" si="28"/>
        <v>21345.619901159142</v>
      </c>
      <c r="AQ31" s="298">
        <f t="shared" si="29"/>
        <v>13133.738836031822</v>
      </c>
      <c r="AR31" s="298">
        <f t="shared" si="30"/>
        <v>11741.909516816686</v>
      </c>
      <c r="AS31" s="298">
        <f t="shared" si="31"/>
        <v>1391.829319215138</v>
      </c>
      <c r="AT31" s="298">
        <f t="shared" si="32"/>
        <v>4489.6148370131205</v>
      </c>
      <c r="AU31" s="298">
        <f t="shared" si="33"/>
        <v>2250</v>
      </c>
      <c r="AV31" s="298">
        <f t="shared" si="34"/>
        <v>1472.2662281141966</v>
      </c>
      <c r="AW31" s="312">
        <f t="shared" si="35"/>
        <v>101.48934781958762</v>
      </c>
      <c r="AX31" s="312">
        <f t="shared" si="50"/>
        <v>1.4893478195876275</v>
      </c>
      <c r="AY31" s="335"/>
      <c r="AZ31" s="304">
        <f>VLOOKUP($BC31&amp;$BG31&amp;$AZ$6,'Exchange rate info'!$C$8:$J$19,7,FALSE)</f>
        <v>1.9417475728155338E-2</v>
      </c>
      <c r="BA31" s="335"/>
      <c r="BB31" s="324" t="str">
        <f t="shared" si="36"/>
        <v>Asia-Pacific</v>
      </c>
      <c r="BC31" s="324" t="str">
        <f t="shared" si="37"/>
        <v>Philippines</v>
      </c>
      <c r="BD31" s="324" t="str">
        <f t="shared" si="38"/>
        <v>Metro Manila</v>
      </c>
      <c r="BE31" s="324" t="str">
        <f t="shared" si="39"/>
        <v>BP</v>
      </c>
      <c r="BF31" s="317" t="s">
        <v>9</v>
      </c>
      <c r="BG31" s="305">
        <v>2018</v>
      </c>
      <c r="BH31" s="298">
        <f t="shared" si="40"/>
        <v>19799.760989399954</v>
      </c>
      <c r="BI31" s="298">
        <f t="shared" si="41"/>
        <v>12182.587858997185</v>
      </c>
      <c r="BJ31" s="298">
        <f t="shared" si="42"/>
        <v>10891.555413647473</v>
      </c>
      <c r="BK31" s="298">
        <f t="shared" si="43"/>
        <v>1291.0324453497128</v>
      </c>
      <c r="BL31" s="298">
        <f t="shared" si="44"/>
        <v>4164.4750126229128</v>
      </c>
      <c r="BM31" s="298">
        <f t="shared" si="45"/>
        <v>2087.0540388349514</v>
      </c>
      <c r="BN31" s="298">
        <f t="shared" si="46"/>
        <v>1365.6440789449036</v>
      </c>
      <c r="BO31" s="312">
        <f t="shared" si="47"/>
        <v>94.139445895820231</v>
      </c>
      <c r="BP31" s="312">
        <f t="shared" si="48"/>
        <v>-5.8605541041797711</v>
      </c>
      <c r="BQ31" s="406">
        <f t="shared" si="51"/>
        <v>-7.2420427184466174E-2</v>
      </c>
      <c r="BS31" s="301" t="str">
        <f t="shared" si="0"/>
        <v>Asia-Pacific</v>
      </c>
      <c r="BT31" s="301" t="str">
        <f t="shared" si="1"/>
        <v>Philippines</v>
      </c>
      <c r="BU31" s="301" t="str">
        <f t="shared" si="2"/>
        <v>Metro Manila</v>
      </c>
      <c r="BV31" s="301" t="str">
        <f t="shared" si="3"/>
        <v>BP</v>
      </c>
      <c r="BW31" s="302">
        <f t="shared" si="49"/>
        <v>21032.374687345658</v>
      </c>
      <c r="BX31" s="302">
        <f t="shared" si="4"/>
        <v>21345.619901159142</v>
      </c>
      <c r="BY31" s="302">
        <f t="shared" si="5"/>
        <v>19799.760989399954</v>
      </c>
      <c r="BZ31" s="329">
        <f t="shared" si="6"/>
        <v>101.48934781958762</v>
      </c>
      <c r="CA31" s="329">
        <f t="shared" si="7"/>
        <v>1.4893478195876275</v>
      </c>
      <c r="CB31" s="329">
        <f t="shared" si="8"/>
        <v>94.139445895820231</v>
      </c>
      <c r="CC31" s="329">
        <f t="shared" si="9"/>
        <v>-5.8605541041797711</v>
      </c>
    </row>
    <row r="32" spans="2:81" s="335" customFormat="1" ht="13">
      <c r="B32" s="324" t="str">
        <f t="shared" si="10"/>
        <v>GuadalajaraCC2016 H2</v>
      </c>
      <c r="C32" s="299" t="s">
        <v>364</v>
      </c>
      <c r="D32" s="299" t="s">
        <v>393</v>
      </c>
      <c r="E32" s="299" t="s">
        <v>400</v>
      </c>
      <c r="F32" s="299" t="s">
        <v>10</v>
      </c>
      <c r="G32" s="324" t="s">
        <v>29</v>
      </c>
      <c r="H32" s="325">
        <v>2016</v>
      </c>
      <c r="I32" s="299" t="s">
        <v>427</v>
      </c>
      <c r="J32" s="298">
        <f>VLOOKUP($B32,'Operating cost info'!B:AP,21,0)</f>
        <v>468986.29655703017</v>
      </c>
      <c r="K32" s="298">
        <f>VLOOKUP($B32,'Operating cost info'!B:AP,22,0)</f>
        <v>318599.97050123807</v>
      </c>
      <c r="L32" s="298">
        <f>VLOOKUP($B32,'Operating cost info'!B:AP,23,0)</f>
        <v>266945.80061760003</v>
      </c>
      <c r="M32" s="298">
        <f>VLOOKUP($B32,'Operating cost info'!B:AP,24,0)</f>
        <v>51654.169883638053</v>
      </c>
      <c r="N32" s="298">
        <f>VLOOKUP($B32,'Operating cost info'!B:AP,25,0)</f>
        <v>69956.510796800008</v>
      </c>
      <c r="O32" s="298">
        <f>VLOOKUP($B32,'Operating cost info'!B:AP,26,0)</f>
        <v>47600.7745</v>
      </c>
      <c r="P32" s="298">
        <f>VLOOKUP($B32,'Operating cost info'!B:AP,27,0)</f>
        <v>32829.040758992123</v>
      </c>
      <c r="R32" s="399">
        <f>VLOOKUP(E32&amp;F32,'Wage inflation info'!$B$7:$H$34,7,FALSE)/$R$6</f>
        <v>5.7142857142857143E-3</v>
      </c>
      <c r="T32" s="324" t="str">
        <f t="shared" si="11"/>
        <v>Latin America</v>
      </c>
      <c r="U32" s="324" t="str">
        <f t="shared" si="12"/>
        <v>Mexico</v>
      </c>
      <c r="V32" s="324" t="str">
        <f t="shared" si="13"/>
        <v>Guadalajara</v>
      </c>
      <c r="W32" s="324" t="str">
        <f t="shared" si="14"/>
        <v>CC</v>
      </c>
      <c r="X32" s="324" t="str">
        <f t="shared" si="15"/>
        <v>LCU</v>
      </c>
      <c r="Y32" s="325">
        <v>2018</v>
      </c>
      <c r="Z32" s="298">
        <f t="shared" si="16"/>
        <v>472637.8423413873</v>
      </c>
      <c r="AA32" s="298">
        <f t="shared" si="17"/>
        <v>322251.51628559513</v>
      </c>
      <c r="AB32" s="298">
        <f t="shared" si="18"/>
        <v>270005.32636508666</v>
      </c>
      <c r="AC32" s="298">
        <f t="shared" si="19"/>
        <v>52246.189920508492</v>
      </c>
      <c r="AD32" s="298">
        <f t="shared" si="20"/>
        <v>69956.510796800008</v>
      </c>
      <c r="AE32" s="298">
        <f t="shared" si="21"/>
        <v>47600.7745</v>
      </c>
      <c r="AF32" s="298">
        <f t="shared" si="22"/>
        <v>32829.040758992123</v>
      </c>
      <c r="AH32" s="304">
        <f>VLOOKUP($D32&amp;$I32&amp;$AH$6,'Exchange rate info'!$C$8:$J$19,7,FALSE)</f>
        <v>5.2520153847496746E-2</v>
      </c>
      <c r="AJ32" s="324" t="str">
        <f t="shared" si="23"/>
        <v>Latin America</v>
      </c>
      <c r="AK32" s="324" t="str">
        <f t="shared" si="24"/>
        <v>Mexico</v>
      </c>
      <c r="AL32" s="324" t="str">
        <f t="shared" si="25"/>
        <v>Guadalajara</v>
      </c>
      <c r="AM32" s="324" t="str">
        <f t="shared" si="26"/>
        <v>CC</v>
      </c>
      <c r="AN32" s="317" t="s">
        <v>9</v>
      </c>
      <c r="AO32" s="320">
        <f t="shared" si="27"/>
        <v>2018</v>
      </c>
      <c r="AP32" s="298">
        <f t="shared" si="28"/>
        <v>24823.012193918574</v>
      </c>
      <c r="AQ32" s="298">
        <f t="shared" si="29"/>
        <v>16924.699212908559</v>
      </c>
      <c r="AR32" s="298">
        <f t="shared" si="30"/>
        <v>14180.721280337921</v>
      </c>
      <c r="AS32" s="298">
        <f t="shared" si="31"/>
        <v>2743.97793257064</v>
      </c>
      <c r="AT32" s="298">
        <f t="shared" si="32"/>
        <v>3674.1267096820038</v>
      </c>
      <c r="AU32" s="298">
        <f t="shared" si="33"/>
        <v>2500</v>
      </c>
      <c r="AV32" s="298">
        <f t="shared" si="34"/>
        <v>1724.1862713280077</v>
      </c>
      <c r="AW32" s="312">
        <f t="shared" si="35"/>
        <v>100.77860394027805</v>
      </c>
      <c r="AX32" s="312">
        <f t="shared" si="50"/>
        <v>0.77860394027804425</v>
      </c>
      <c r="AZ32" s="304">
        <f>VLOOKUP($BC32&amp;$BG32&amp;$AZ$6,'Exchange rate info'!$C$8:$J$19,7,FALSE)</f>
        <v>4.716981132075472E-2</v>
      </c>
      <c r="BB32" s="324" t="str">
        <f t="shared" si="36"/>
        <v>Latin America</v>
      </c>
      <c r="BC32" s="324" t="str">
        <f t="shared" si="37"/>
        <v>Mexico</v>
      </c>
      <c r="BD32" s="324" t="str">
        <f t="shared" si="38"/>
        <v>Guadalajara</v>
      </c>
      <c r="BE32" s="324" t="str">
        <f t="shared" si="39"/>
        <v>CC</v>
      </c>
      <c r="BF32" s="317" t="s">
        <v>9</v>
      </c>
      <c r="BG32" s="305">
        <v>2018</v>
      </c>
      <c r="BH32" s="298">
        <f t="shared" si="40"/>
        <v>22294.237846291857</v>
      </c>
      <c r="BI32" s="298">
        <f t="shared" si="41"/>
        <v>15200.543221018639</v>
      </c>
      <c r="BJ32" s="298">
        <f t="shared" si="42"/>
        <v>12736.100300239937</v>
      </c>
      <c r="BK32" s="298">
        <f t="shared" si="43"/>
        <v>2464.4429207787025</v>
      </c>
      <c r="BL32" s="298">
        <f t="shared" si="44"/>
        <v>3299.8354149433967</v>
      </c>
      <c r="BM32" s="298">
        <f t="shared" si="45"/>
        <v>2245.3195518867924</v>
      </c>
      <c r="BN32" s="298">
        <f t="shared" si="46"/>
        <v>1548.5396584430248</v>
      </c>
      <c r="BO32" s="312">
        <f t="shared" si="47"/>
        <v>90.512067935584668</v>
      </c>
      <c r="BP32" s="312">
        <f t="shared" si="48"/>
        <v>-9.4879320644153395</v>
      </c>
      <c r="BQ32" s="406">
        <f t="shared" si="51"/>
        <v>-0.10187217924528291</v>
      </c>
      <c r="BS32" s="301" t="str">
        <f t="shared" si="0"/>
        <v>Latin America</v>
      </c>
      <c r="BT32" s="301" t="str">
        <f t="shared" si="1"/>
        <v>Mexico</v>
      </c>
      <c r="BU32" s="301" t="str">
        <f t="shared" si="2"/>
        <v>Guadalajara</v>
      </c>
      <c r="BV32" s="301" t="str">
        <f t="shared" si="3"/>
        <v>CC</v>
      </c>
      <c r="BW32" s="302">
        <f t="shared" si="49"/>
        <v>24631.23244754296</v>
      </c>
      <c r="BX32" s="302">
        <f t="shared" si="4"/>
        <v>24823.012193918574</v>
      </c>
      <c r="BY32" s="302">
        <f t="shared" si="5"/>
        <v>22294.237846291857</v>
      </c>
      <c r="BZ32" s="329">
        <f t="shared" si="6"/>
        <v>100.77860394027805</v>
      </c>
      <c r="CA32" s="329">
        <f t="shared" si="7"/>
        <v>0.77860394027804425</v>
      </c>
      <c r="CB32" s="329">
        <f t="shared" si="8"/>
        <v>90.512067935584668</v>
      </c>
      <c r="CC32" s="329">
        <f t="shared" si="9"/>
        <v>-9.4879320644153395</v>
      </c>
    </row>
    <row r="33" spans="2:81" s="335" customFormat="1" ht="13">
      <c r="B33" s="324" t="str">
        <f t="shared" si="10"/>
        <v>GuadalajaraIT2016 H2</v>
      </c>
      <c r="C33" s="299" t="s">
        <v>364</v>
      </c>
      <c r="D33" s="299" t="s">
        <v>393</v>
      </c>
      <c r="E33" s="299" t="s">
        <v>400</v>
      </c>
      <c r="F33" s="299" t="s">
        <v>233</v>
      </c>
      <c r="G33" s="324" t="s">
        <v>29</v>
      </c>
      <c r="H33" s="325">
        <v>2016</v>
      </c>
      <c r="I33" s="299" t="s">
        <v>427</v>
      </c>
      <c r="J33" s="298">
        <f>VLOOKUP($B33,'Operating cost info'!B:AP,21,0)</f>
        <v>774410.4487440401</v>
      </c>
      <c r="K33" s="298">
        <f>VLOOKUP($B33,'Operating cost info'!B:AP,22,0)</f>
        <v>585041.55303563806</v>
      </c>
      <c r="L33" s="298">
        <f>VLOOKUP($B33,'Operating cost info'!B:AP,23,0)</f>
        <v>533387.38315200002</v>
      </c>
      <c r="M33" s="298">
        <f>VLOOKUP($B33,'Operating cost info'!B:AP,24,0)</f>
        <v>51654.169883638053</v>
      </c>
      <c r="N33" s="298">
        <f>VLOOKUP($B33,'Operating cost info'!B:AP,25,0)</f>
        <v>103047.59877120001</v>
      </c>
      <c r="O33" s="298">
        <f>VLOOKUP($B33,'Operating cost info'!B:AP,26,0)</f>
        <v>47600.7745</v>
      </c>
      <c r="P33" s="298">
        <f>VLOOKUP($B33,'Operating cost info'!B:AP,27,0)</f>
        <v>38720.522437202009</v>
      </c>
      <c r="R33" s="399">
        <f>VLOOKUP(E33&amp;F33,'Wage inflation info'!$B$7:$H$34,7,FALSE)/$R$6</f>
        <v>6.4285714285714285E-3</v>
      </c>
      <c r="T33" s="324" t="str">
        <f t="shared" si="11"/>
        <v>Latin America</v>
      </c>
      <c r="U33" s="324" t="str">
        <f t="shared" si="12"/>
        <v>Mexico</v>
      </c>
      <c r="V33" s="324" t="str">
        <f t="shared" si="13"/>
        <v>Guadalajara</v>
      </c>
      <c r="W33" s="324" t="str">
        <f t="shared" si="14"/>
        <v>IT</v>
      </c>
      <c r="X33" s="324" t="str">
        <f t="shared" si="15"/>
        <v>LCU</v>
      </c>
      <c r="Y33" s="325">
        <v>2018</v>
      </c>
      <c r="Z33" s="298">
        <f t="shared" si="16"/>
        <v>781956.58930643508</v>
      </c>
      <c r="AA33" s="298">
        <f t="shared" si="17"/>
        <v>592587.69359803293</v>
      </c>
      <c r="AB33" s="298">
        <f t="shared" si="18"/>
        <v>540267.2639854009</v>
      </c>
      <c r="AC33" s="298">
        <f t="shared" si="19"/>
        <v>52320.429612632062</v>
      </c>
      <c r="AD33" s="298">
        <f t="shared" si="20"/>
        <v>103047.59877120001</v>
      </c>
      <c r="AE33" s="298">
        <f t="shared" si="21"/>
        <v>47600.7745</v>
      </c>
      <c r="AF33" s="298">
        <f t="shared" si="22"/>
        <v>38720.522437202009</v>
      </c>
      <c r="AH33" s="304">
        <f>VLOOKUP($D33&amp;$I33&amp;$AH$6,'Exchange rate info'!$C$8:$J$19,7,FALSE)</f>
        <v>5.2520153847496746E-2</v>
      </c>
      <c r="AJ33" s="324" t="str">
        <f t="shared" si="23"/>
        <v>Latin America</v>
      </c>
      <c r="AK33" s="324" t="str">
        <f t="shared" si="24"/>
        <v>Mexico</v>
      </c>
      <c r="AL33" s="324" t="str">
        <f t="shared" si="25"/>
        <v>Guadalajara</v>
      </c>
      <c r="AM33" s="324" t="str">
        <f t="shared" si="26"/>
        <v>IT</v>
      </c>
      <c r="AN33" s="317" t="s">
        <v>9</v>
      </c>
      <c r="AO33" s="320">
        <f t="shared" si="27"/>
        <v>2018</v>
      </c>
      <c r="AP33" s="298">
        <f t="shared" si="28"/>
        <v>41068.4803724378</v>
      </c>
      <c r="AQ33" s="298">
        <f t="shared" si="29"/>
        <v>31122.796835901951</v>
      </c>
      <c r="AR33" s="298">
        <f t="shared" si="30"/>
        <v>28374.919823279393</v>
      </c>
      <c r="AS33" s="298">
        <f t="shared" si="31"/>
        <v>2747.8770126225604</v>
      </c>
      <c r="AT33" s="298">
        <f t="shared" si="32"/>
        <v>5412.0757410785409</v>
      </c>
      <c r="AU33" s="298">
        <f t="shared" si="33"/>
        <v>2500</v>
      </c>
      <c r="AV33" s="298">
        <f t="shared" si="34"/>
        <v>2033.6077954572993</v>
      </c>
      <c r="AW33" s="312">
        <f t="shared" si="35"/>
        <v>100.97443682153741</v>
      </c>
      <c r="AX33" s="312">
        <f t="shared" si="50"/>
        <v>0.97443682153741662</v>
      </c>
      <c r="AZ33" s="304">
        <f>VLOOKUP($BC33&amp;$BG33&amp;$AZ$6,'Exchange rate info'!$C$8:$J$19,7,FALSE)</f>
        <v>4.716981132075472E-2</v>
      </c>
      <c r="BB33" s="324" t="str">
        <f t="shared" si="36"/>
        <v>Latin America</v>
      </c>
      <c r="BC33" s="324" t="str">
        <f t="shared" si="37"/>
        <v>Mexico</v>
      </c>
      <c r="BD33" s="324" t="str">
        <f t="shared" si="38"/>
        <v>Guadalajara</v>
      </c>
      <c r="BE33" s="324" t="str">
        <f t="shared" si="39"/>
        <v>IT</v>
      </c>
      <c r="BF33" s="317" t="s">
        <v>9</v>
      </c>
      <c r="BG33" s="305">
        <v>2018</v>
      </c>
      <c r="BH33" s="298">
        <f t="shared" si="40"/>
        <v>36884.744778605433</v>
      </c>
      <c r="BI33" s="298">
        <f t="shared" si="41"/>
        <v>27952.249698020423</v>
      </c>
      <c r="BJ33" s="298">
        <f t="shared" si="42"/>
        <v>25484.304904971741</v>
      </c>
      <c r="BK33" s="298">
        <f t="shared" si="43"/>
        <v>2467.9447930486822</v>
      </c>
      <c r="BL33" s="298">
        <f t="shared" si="44"/>
        <v>4860.7357910943401</v>
      </c>
      <c r="BM33" s="298">
        <f t="shared" si="45"/>
        <v>2245.3195518867924</v>
      </c>
      <c r="BN33" s="298">
        <f t="shared" si="46"/>
        <v>1826.4397376038685</v>
      </c>
      <c r="BO33" s="312">
        <f t="shared" si="47"/>
        <v>90.687950894462261</v>
      </c>
      <c r="BP33" s="312">
        <f t="shared" si="48"/>
        <v>-9.3120491055377457</v>
      </c>
      <c r="BQ33" s="406">
        <f t="shared" si="51"/>
        <v>-0.10187217924528291</v>
      </c>
      <c r="BS33" s="301" t="str">
        <f t="shared" si="0"/>
        <v>Latin America</v>
      </c>
      <c r="BT33" s="301" t="str">
        <f t="shared" si="1"/>
        <v>Mexico</v>
      </c>
      <c r="BU33" s="301" t="str">
        <f t="shared" si="2"/>
        <v>Guadalajara</v>
      </c>
      <c r="BV33" s="301" t="str">
        <f t="shared" si="3"/>
        <v>IT</v>
      </c>
      <c r="BW33" s="302">
        <f t="shared" si="49"/>
        <v>40672.155909145979</v>
      </c>
      <c r="BX33" s="302">
        <f t="shared" si="4"/>
        <v>41068.4803724378</v>
      </c>
      <c r="BY33" s="302">
        <f t="shared" si="5"/>
        <v>36884.744778605433</v>
      </c>
      <c r="BZ33" s="329">
        <f t="shared" si="6"/>
        <v>100.97443682153741</v>
      </c>
      <c r="CA33" s="329">
        <f t="shared" si="7"/>
        <v>0.97443682153741662</v>
      </c>
      <c r="CB33" s="329">
        <f t="shared" si="8"/>
        <v>90.687950894462261</v>
      </c>
      <c r="CC33" s="329">
        <f t="shared" si="9"/>
        <v>-9.3120491055377457</v>
      </c>
    </row>
    <row r="34" spans="2:81" s="335" customFormat="1" ht="13">
      <c r="B34" s="324" t="str">
        <f t="shared" si="10"/>
        <v>GuadalajaraKP2016 H2</v>
      </c>
      <c r="C34" s="299" t="s">
        <v>364</v>
      </c>
      <c r="D34" s="299" t="s">
        <v>393</v>
      </c>
      <c r="E34" s="299" t="s">
        <v>400</v>
      </c>
      <c r="F34" s="299" t="s">
        <v>405</v>
      </c>
      <c r="G34" s="324" t="s">
        <v>29</v>
      </c>
      <c r="H34" s="325">
        <v>2016</v>
      </c>
      <c r="I34" s="299" t="s">
        <v>427</v>
      </c>
      <c r="J34" s="298">
        <f>VLOOKUP($B34,'Operating cost info'!B:AP,21,0)</f>
        <v>761338.35769337427</v>
      </c>
      <c r="K34" s="298">
        <f>VLOOKUP($B34,'Operating cost info'!B:AP,22,0)</f>
        <v>557396.29938363796</v>
      </c>
      <c r="L34" s="298">
        <f>VLOOKUP($B34,'Operating cost info'!B:AP,23,0)</f>
        <v>505742.12949999992</v>
      </c>
      <c r="M34" s="298">
        <f>VLOOKUP($B34,'Operating cost info'!B:AP,24,0)</f>
        <v>51654.169883638053</v>
      </c>
      <c r="N34" s="298">
        <f>VLOOKUP($B34,'Operating cost info'!B:AP,25,0)</f>
        <v>103047.59877120001</v>
      </c>
      <c r="O34" s="298">
        <f>VLOOKUP($B34,'Operating cost info'!B:AP,26,0)</f>
        <v>47600.7745</v>
      </c>
      <c r="P34" s="298">
        <f>VLOOKUP($B34,'Operating cost info'!B:AP,27,0)</f>
        <v>53293.685038536205</v>
      </c>
      <c r="R34" s="399">
        <f>VLOOKUP(E34&amp;F34,'Wage inflation info'!$B$7:$H$34,7,FALSE)/$R$6</f>
        <v>6.4285714285714285E-3</v>
      </c>
      <c r="T34" s="324" t="str">
        <f t="shared" si="11"/>
        <v>Latin America</v>
      </c>
      <c r="U34" s="324" t="str">
        <f t="shared" si="12"/>
        <v>Mexico</v>
      </c>
      <c r="V34" s="324" t="str">
        <f t="shared" si="13"/>
        <v>Guadalajara</v>
      </c>
      <c r="W34" s="324" t="str">
        <f t="shared" si="14"/>
        <v>KP</v>
      </c>
      <c r="X34" s="324" t="str">
        <f t="shared" si="15"/>
        <v>LCU</v>
      </c>
      <c r="Y34" s="325">
        <v>2018</v>
      </c>
      <c r="Z34" s="298">
        <f t="shared" si="16"/>
        <v>768527.91679782199</v>
      </c>
      <c r="AA34" s="298">
        <f t="shared" si="17"/>
        <v>564585.8584880858</v>
      </c>
      <c r="AB34" s="298">
        <f t="shared" si="18"/>
        <v>512265.42887545377</v>
      </c>
      <c r="AC34" s="298">
        <f t="shared" si="19"/>
        <v>52320.429612632062</v>
      </c>
      <c r="AD34" s="298">
        <f t="shared" si="20"/>
        <v>103047.59877120001</v>
      </c>
      <c r="AE34" s="298">
        <f t="shared" si="21"/>
        <v>47600.7745</v>
      </c>
      <c r="AF34" s="298">
        <f t="shared" si="22"/>
        <v>53293.685038536205</v>
      </c>
      <c r="AH34" s="304">
        <f>VLOOKUP($D34&amp;$I34&amp;$AH$6,'Exchange rate info'!$C$8:$J$19,7,FALSE)</f>
        <v>5.2520153847496746E-2</v>
      </c>
      <c r="AJ34" s="324" t="str">
        <f t="shared" si="23"/>
        <v>Latin America</v>
      </c>
      <c r="AK34" s="324" t="str">
        <f t="shared" si="24"/>
        <v>Mexico</v>
      </c>
      <c r="AL34" s="324" t="str">
        <f t="shared" si="25"/>
        <v>Guadalajara</v>
      </c>
      <c r="AM34" s="324" t="str">
        <f t="shared" si="26"/>
        <v>KP</v>
      </c>
      <c r="AN34" s="317" t="s">
        <v>9</v>
      </c>
      <c r="AO34" s="320">
        <f t="shared" si="27"/>
        <v>2018</v>
      </c>
      <c r="AP34" s="298">
        <f t="shared" si="28"/>
        <v>40363.204426317789</v>
      </c>
      <c r="AQ34" s="298">
        <f t="shared" si="29"/>
        <v>29652.136147915291</v>
      </c>
      <c r="AR34" s="298">
        <f t="shared" si="30"/>
        <v>26904.259135292734</v>
      </c>
      <c r="AS34" s="298">
        <f t="shared" si="31"/>
        <v>2747.8770126225604</v>
      </c>
      <c r="AT34" s="298">
        <f t="shared" si="32"/>
        <v>5412.0757410785409</v>
      </c>
      <c r="AU34" s="298">
        <f t="shared" si="33"/>
        <v>2500</v>
      </c>
      <c r="AV34" s="298">
        <f t="shared" si="34"/>
        <v>2798.9925373239571</v>
      </c>
      <c r="AW34" s="312">
        <f t="shared" si="35"/>
        <v>100.94433165382995</v>
      </c>
      <c r="AX34" s="312">
        <f t="shared" si="50"/>
        <v>0.944331653829944</v>
      </c>
      <c r="AZ34" s="304">
        <f>VLOOKUP($BC34&amp;$BG34&amp;$AZ$6,'Exchange rate info'!$C$8:$J$19,7,FALSE)</f>
        <v>4.716981132075472E-2</v>
      </c>
      <c r="BB34" s="324" t="str">
        <f t="shared" si="36"/>
        <v>Latin America</v>
      </c>
      <c r="BC34" s="324" t="str">
        <f t="shared" si="37"/>
        <v>Mexico</v>
      </c>
      <c r="BD34" s="324" t="str">
        <f t="shared" si="38"/>
        <v>Guadalajara</v>
      </c>
      <c r="BE34" s="324" t="str">
        <f t="shared" si="39"/>
        <v>KP</v>
      </c>
      <c r="BF34" s="317" t="s">
        <v>9</v>
      </c>
      <c r="BG34" s="305">
        <v>2018</v>
      </c>
      <c r="BH34" s="298">
        <f t="shared" si="40"/>
        <v>36251.316830085947</v>
      </c>
      <c r="BI34" s="298">
        <f t="shared" si="41"/>
        <v>26631.408419249332</v>
      </c>
      <c r="BJ34" s="298">
        <f t="shared" si="42"/>
        <v>24163.46362620065</v>
      </c>
      <c r="BK34" s="298">
        <f t="shared" si="43"/>
        <v>2467.9447930486822</v>
      </c>
      <c r="BL34" s="298">
        <f t="shared" si="44"/>
        <v>4860.7357910943401</v>
      </c>
      <c r="BM34" s="298">
        <f t="shared" si="45"/>
        <v>2245.3195518867924</v>
      </c>
      <c r="BN34" s="298">
        <f t="shared" si="46"/>
        <v>2513.8530678554816</v>
      </c>
      <c r="BO34" s="312">
        <f t="shared" si="47"/>
        <v>90.660912605795716</v>
      </c>
      <c r="BP34" s="312">
        <f t="shared" si="48"/>
        <v>-9.3390873942042933</v>
      </c>
      <c r="BQ34" s="406">
        <f t="shared" si="51"/>
        <v>-0.10187217924528291</v>
      </c>
      <c r="BS34" s="301" t="str">
        <f t="shared" si="0"/>
        <v>Latin America</v>
      </c>
      <c r="BT34" s="301" t="str">
        <f t="shared" si="1"/>
        <v>Mexico</v>
      </c>
      <c r="BU34" s="301" t="str">
        <f t="shared" si="2"/>
        <v>Guadalajara</v>
      </c>
      <c r="BV34" s="301" t="str">
        <f t="shared" si="3"/>
        <v>KP</v>
      </c>
      <c r="BW34" s="302">
        <f t="shared" si="49"/>
        <v>39985.607676056527</v>
      </c>
      <c r="BX34" s="302">
        <f t="shared" si="4"/>
        <v>40363.204426317789</v>
      </c>
      <c r="BY34" s="302">
        <f t="shared" si="5"/>
        <v>36251.316830085947</v>
      </c>
      <c r="BZ34" s="329">
        <f t="shared" si="6"/>
        <v>100.94433165382995</v>
      </c>
      <c r="CA34" s="329">
        <f t="shared" si="7"/>
        <v>0.944331653829944</v>
      </c>
      <c r="CB34" s="329">
        <f t="shared" si="8"/>
        <v>90.660912605795716</v>
      </c>
      <c r="CC34" s="329">
        <f t="shared" si="9"/>
        <v>-9.3390873942042933</v>
      </c>
    </row>
    <row r="35" spans="2:81" s="335" customFormat="1" ht="13">
      <c r="B35" s="324" t="str">
        <f t="shared" si="10"/>
        <v>GuadalajaraBP2016 H2</v>
      </c>
      <c r="C35" s="299" t="s">
        <v>364</v>
      </c>
      <c r="D35" s="299" t="s">
        <v>393</v>
      </c>
      <c r="E35" s="299" t="s">
        <v>400</v>
      </c>
      <c r="F35" s="299" t="s">
        <v>404</v>
      </c>
      <c r="G35" s="324" t="s">
        <v>29</v>
      </c>
      <c r="H35" s="325">
        <v>2016</v>
      </c>
      <c r="I35" s="299" t="s">
        <v>427</v>
      </c>
      <c r="J35" s="298">
        <f>VLOOKUP($B35,'Operating cost info'!B:AP,21,0)</f>
        <v>608070.38293466438</v>
      </c>
      <c r="K35" s="298">
        <f>VLOOKUP($B35,'Operating cost info'!B:AP,22,0)</f>
        <v>423324.31488363794</v>
      </c>
      <c r="L35" s="298">
        <f>VLOOKUP($B35,'Operating cost info'!B:AP,23,0)</f>
        <v>371670.1449999999</v>
      </c>
      <c r="M35" s="298">
        <f>VLOOKUP($B35,'Operating cost info'!B:AP,24,0)</f>
        <v>51654.169883638053</v>
      </c>
      <c r="N35" s="298">
        <f>VLOOKUP($B35,'Operating cost info'!B:AP,25,0)</f>
        <v>94580.366745599982</v>
      </c>
      <c r="O35" s="298">
        <f>VLOOKUP($B35,'Operating cost info'!B:AP,26,0)</f>
        <v>47600.7745</v>
      </c>
      <c r="P35" s="298">
        <f>VLOOKUP($B35,'Operating cost info'!B:AP,27,0)</f>
        <v>42564.926805426512</v>
      </c>
      <c r="R35" s="399">
        <f>VLOOKUP(E35&amp;F35,'Wage inflation info'!$B$7:$H$34,7,FALSE)/$R$6</f>
        <v>5.7142857142857143E-3</v>
      </c>
      <c r="T35" s="324" t="str">
        <f t="shared" si="11"/>
        <v>Latin America</v>
      </c>
      <c r="U35" s="324" t="str">
        <f t="shared" si="12"/>
        <v>Mexico</v>
      </c>
      <c r="V35" s="324" t="str">
        <f t="shared" si="13"/>
        <v>Guadalajara</v>
      </c>
      <c r="W35" s="324" t="str">
        <f t="shared" si="14"/>
        <v>BP</v>
      </c>
      <c r="X35" s="324" t="str">
        <f t="shared" si="15"/>
        <v>LCU</v>
      </c>
      <c r="Y35" s="325">
        <v>2018</v>
      </c>
      <c r="Z35" s="298">
        <f t="shared" si="16"/>
        <v>612922.19793953479</v>
      </c>
      <c r="AA35" s="298">
        <f t="shared" si="17"/>
        <v>428176.12988850841</v>
      </c>
      <c r="AB35" s="298">
        <f t="shared" si="18"/>
        <v>375929.93996799993</v>
      </c>
      <c r="AC35" s="298">
        <f t="shared" si="19"/>
        <v>52246.189920508492</v>
      </c>
      <c r="AD35" s="298">
        <f t="shared" si="20"/>
        <v>94580.366745599982</v>
      </c>
      <c r="AE35" s="298">
        <f t="shared" si="21"/>
        <v>47600.7745</v>
      </c>
      <c r="AF35" s="298">
        <f t="shared" si="22"/>
        <v>42564.926805426512</v>
      </c>
      <c r="AH35" s="304">
        <f>VLOOKUP($D35&amp;$I35&amp;$AH$6,'Exchange rate info'!$C$8:$J$19,7,FALSE)</f>
        <v>5.2520153847496746E-2</v>
      </c>
      <c r="AJ35" s="324" t="str">
        <f t="shared" si="23"/>
        <v>Latin America</v>
      </c>
      <c r="AK35" s="324" t="str">
        <f t="shared" si="24"/>
        <v>Mexico</v>
      </c>
      <c r="AL35" s="324" t="str">
        <f t="shared" si="25"/>
        <v>Guadalajara</v>
      </c>
      <c r="AM35" s="324" t="str">
        <f t="shared" si="26"/>
        <v>BP</v>
      </c>
      <c r="AN35" s="317" t="s">
        <v>9</v>
      </c>
      <c r="AO35" s="320">
        <f t="shared" si="27"/>
        <v>2018</v>
      </c>
      <c r="AP35" s="298">
        <f t="shared" si="28"/>
        <v>32190.76813233022</v>
      </c>
      <c r="AQ35" s="298">
        <f t="shared" si="29"/>
        <v>22487.876215570213</v>
      </c>
      <c r="AR35" s="298">
        <f t="shared" si="30"/>
        <v>19743.898282999573</v>
      </c>
      <c r="AS35" s="298">
        <f t="shared" si="31"/>
        <v>2743.97793257064</v>
      </c>
      <c r="AT35" s="298">
        <f t="shared" si="32"/>
        <v>4967.3754124315765</v>
      </c>
      <c r="AU35" s="298">
        <f t="shared" si="33"/>
        <v>2500</v>
      </c>
      <c r="AV35" s="298">
        <f t="shared" si="34"/>
        <v>2235.5165043284387</v>
      </c>
      <c r="AW35" s="312">
        <f t="shared" si="35"/>
        <v>100.79790352252557</v>
      </c>
      <c r="AX35" s="312">
        <f t="shared" si="50"/>
        <v>0.79790352252557817</v>
      </c>
      <c r="AZ35" s="304">
        <f>VLOOKUP($BC35&amp;$BG35&amp;$AZ$6,'Exchange rate info'!$C$8:$J$19,7,FALSE)</f>
        <v>4.716981132075472E-2</v>
      </c>
      <c r="BB35" s="324" t="str">
        <f t="shared" si="36"/>
        <v>Latin America</v>
      </c>
      <c r="BC35" s="324" t="str">
        <f t="shared" si="37"/>
        <v>Mexico</v>
      </c>
      <c r="BD35" s="324" t="str">
        <f t="shared" si="38"/>
        <v>Guadalajara</v>
      </c>
      <c r="BE35" s="324" t="str">
        <f t="shared" si="39"/>
        <v>BP</v>
      </c>
      <c r="BF35" s="317" t="s">
        <v>9</v>
      </c>
      <c r="BG35" s="305">
        <v>2018</v>
      </c>
      <c r="BH35" s="298">
        <f t="shared" si="40"/>
        <v>28911.424431110132</v>
      </c>
      <c r="BI35" s="298">
        <f t="shared" si="41"/>
        <v>20196.987258891906</v>
      </c>
      <c r="BJ35" s="298">
        <f t="shared" si="42"/>
        <v>17732.544338113206</v>
      </c>
      <c r="BK35" s="298">
        <f t="shared" si="43"/>
        <v>2464.4429207787025</v>
      </c>
      <c r="BL35" s="298">
        <f t="shared" si="44"/>
        <v>4461.3380540377357</v>
      </c>
      <c r="BM35" s="298">
        <f t="shared" si="45"/>
        <v>2245.3195518867924</v>
      </c>
      <c r="BN35" s="298">
        <f t="shared" si="46"/>
        <v>2007.7795662937035</v>
      </c>
      <c r="BO35" s="312">
        <f t="shared" si="47"/>
        <v>90.5294014273301</v>
      </c>
      <c r="BP35" s="312">
        <f t="shared" si="48"/>
        <v>-9.4705985726698962</v>
      </c>
      <c r="BQ35" s="406">
        <f t="shared" si="51"/>
        <v>-0.10187217924528291</v>
      </c>
      <c r="BS35" s="301" t="str">
        <f t="shared" si="0"/>
        <v>Latin America</v>
      </c>
      <c r="BT35" s="301" t="str">
        <f t="shared" si="1"/>
        <v>Mexico</v>
      </c>
      <c r="BU35" s="301" t="str">
        <f t="shared" si="2"/>
        <v>Guadalajara</v>
      </c>
      <c r="BV35" s="301" t="str">
        <f t="shared" si="3"/>
        <v>BP</v>
      </c>
      <c r="BW35" s="302">
        <f t="shared" si="49"/>
        <v>31935.950061834832</v>
      </c>
      <c r="BX35" s="302">
        <f t="shared" si="4"/>
        <v>32190.76813233022</v>
      </c>
      <c r="BY35" s="302">
        <f t="shared" si="5"/>
        <v>28911.424431110132</v>
      </c>
      <c r="BZ35" s="329">
        <f t="shared" si="6"/>
        <v>100.79790352252557</v>
      </c>
      <c r="CA35" s="329">
        <f t="shared" si="7"/>
        <v>0.79790352252557817</v>
      </c>
      <c r="CB35" s="329">
        <f t="shared" si="8"/>
        <v>90.5294014273301</v>
      </c>
      <c r="CC35" s="329">
        <f t="shared" si="9"/>
        <v>-9.4705985726698962</v>
      </c>
    </row>
    <row r="36" spans="2:81" ht="14.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2:81" ht="14.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2:81" ht="14.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2:81" ht="14.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2:81" ht="14.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2:81" ht="14.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2:81" ht="14.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2:81" ht="14.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2:81" ht="14.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2:81" ht="1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2:81" ht="14.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2:81" ht="14.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2:81" ht="14.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2:81" ht="14.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2:81" ht="14.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2:81" ht="14.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2:81" ht="14.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2:81" ht="14.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2:81" ht="14.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2:81" ht="14.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2:81" ht="14.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2:81" ht="14.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2:81" ht="14.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2:81" ht="14.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2:81" ht="14.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row>
    <row r="61" spans="2:81" ht="14.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row>
    <row r="62" spans="2:81" ht="14.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row>
    <row r="63" spans="2:81" ht="14.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row>
    <row r="64" spans="2:81" ht="14.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row>
    <row r="65" spans="2:81" ht="14.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row>
    <row r="66" spans="2:81" ht="14.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row>
    <row r="67" spans="2:81" ht="14.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row>
    <row r="68" spans="2:81" ht="14.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row>
    <row r="69" spans="2:81" ht="14.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row>
    <row r="70" spans="2:81" ht="14.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row>
    <row r="71" spans="2:81" ht="14.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row>
    <row r="72" spans="2:81" ht="14.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row>
    <row r="73" spans="2:81" ht="14.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row>
    <row r="74" spans="2:81" ht="14.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row>
    <row r="75" spans="2:81" ht="14.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row>
    <row r="76" spans="2:81" ht="14.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row>
    <row r="77" spans="2:81" ht="14.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row>
    <row r="78" spans="2:81" ht="14.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row>
    <row r="79" spans="2:81" ht="14.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row>
    <row r="80" spans="2:81" ht="14.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row>
    <row r="81" spans="2:81" ht="14.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row>
    <row r="82" spans="2:81" ht="14.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row>
    <row r="83" spans="2:81" ht="14.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row>
    <row r="84" spans="2:81" ht="14.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row>
    <row r="85" spans="2:81" ht="14.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row>
    <row r="86" spans="2:81" ht="14.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row>
    <row r="87" spans="2:81" ht="14.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row>
    <row r="88" spans="2:81" ht="14.5">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row>
    <row r="89" spans="2:81" ht="14.5">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row>
    <row r="90" spans="2:81" ht="14.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row>
    <row r="91" spans="2:81" ht="14.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row>
    <row r="92" spans="2:81" ht="14.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row>
    <row r="93" spans="2:81" ht="14.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row>
    <row r="94" spans="2:81" ht="14.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row>
    <row r="95" spans="2:81" ht="14.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row>
    <row r="96" spans="2:81" ht="14.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row>
    <row r="97" spans="2:81" ht="14.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row>
    <row r="98" spans="2:81" ht="14.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row>
    <row r="99" spans="2:81" ht="14.5">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row>
    <row r="100" spans="2:81" ht="14.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row>
    <row r="101" spans="2:81" ht="14.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row>
    <row r="102" spans="2:81" ht="14.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2:81" ht="14.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2:81" ht="14.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2:81" ht="14.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2:81" ht="14.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row>
    <row r="107" spans="2:81" ht="14.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row>
    <row r="108" spans="2:81" ht="14.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row>
    <row r="109" spans="2:81" ht="14.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row>
    <row r="110" spans="2:81" ht="14.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row>
    <row r="111" spans="2:81" ht="14.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row>
    <row r="112" spans="2:81" ht="14.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row>
    <row r="113" spans="2:81" ht="14.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row>
    <row r="114" spans="2:81" ht="14.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row>
    <row r="115" spans="2:81" ht="14.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row>
    <row r="116" spans="2:81" ht="14.5">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row>
    <row r="117" spans="2:81" ht="14.5">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row>
    <row r="118" spans="2:81" ht="14.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row>
    <row r="119" spans="2:81" ht="14.5">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row>
    <row r="120" spans="2:81" ht="14.5">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row>
    <row r="121" spans="2:81" ht="14.5">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row>
    <row r="122" spans="2:81" ht="14.5">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row>
    <row r="123" spans="2:81" ht="14.5">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row>
    <row r="124" spans="2:81" ht="14.5">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row>
    <row r="125" spans="2:81" ht="14.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row>
    <row r="126" spans="2:81" ht="14.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row>
    <row r="127" spans="2:81" ht="14.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row>
    <row r="128" spans="2:81" ht="14.5">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row>
    <row r="129" spans="2:81" ht="14.5">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row>
    <row r="130" spans="2:81" ht="14.5">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row>
    <row r="131" spans="2:81" ht="14.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row>
    <row r="132" spans="2:81" ht="14.5">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row>
    <row r="133" spans="2:81" ht="14.5">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row>
    <row r="134" spans="2:81" ht="14.5">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row>
    <row r="135" spans="2:81" ht="14.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row>
    <row r="136" spans="2:81" ht="14.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row>
    <row r="137" spans="2:81" ht="14.5">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row>
    <row r="138" spans="2:81" ht="14.5">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row>
    <row r="139" spans="2:81" ht="14.5">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row>
  </sheetData>
  <sortState ref="B5:BO52">
    <sortCondition ref="C5:C52"/>
    <sortCondition ref="D5:D52"/>
    <sortCondition ref="E5:E52"/>
    <sortCondition ref="F5:F52"/>
    <sortCondition ref="Y5:Y52"/>
  </sortState>
  <mergeCells count="2">
    <mergeCell ref="BB6:BG6"/>
    <mergeCell ref="AJ6:AO6"/>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FFC000"/>
    <pageSetUpPr fitToPage="1"/>
  </sheetPr>
  <dimension ref="A1:W271"/>
  <sheetViews>
    <sheetView showGridLines="0" zoomScale="80" zoomScaleNormal="80" workbookViewId="0">
      <pane xSplit="7" ySplit="6" topLeftCell="H7" activePane="bottomRight" state="frozen"/>
      <selection activeCell="I8" sqref="I8"/>
      <selection pane="topRight" activeCell="I8" sqref="I8"/>
      <selection pane="bottomLeft" activeCell="I8" sqref="I8"/>
      <selection pane="bottomRight" activeCell="I8" sqref="I8"/>
    </sheetView>
  </sheetViews>
  <sheetFormatPr defaultColWidth="9.08984375" defaultRowHeight="12.5"/>
  <cols>
    <col min="1" max="1" width="9.08984375" style="31"/>
    <col min="2" max="2" width="3.6328125" style="31" customWidth="1"/>
    <col min="3" max="8" width="10.6328125" style="31" customWidth="1"/>
    <col min="9" max="10" width="12.6328125" style="31" customWidth="1"/>
    <col min="11" max="11" width="15.36328125" style="31" customWidth="1"/>
    <col min="12" max="12" width="13.54296875" style="31" customWidth="1"/>
    <col min="13" max="15" width="12.6328125" style="31" customWidth="1"/>
    <col min="16" max="16" width="16" style="31" bestFit="1" customWidth="1"/>
    <col min="17" max="19" width="9.08984375" style="31"/>
    <col min="20" max="20" width="11.90625" style="31" bestFit="1" customWidth="1"/>
    <col min="21" max="16384" width="9.08984375" style="31"/>
  </cols>
  <sheetData>
    <row r="1" spans="1:23" ht="13">
      <c r="C1" s="4" t="s">
        <v>95</v>
      </c>
      <c r="D1" s="8"/>
      <c r="E1" s="8"/>
      <c r="F1" s="32" t="s">
        <v>47</v>
      </c>
      <c r="G1" s="32"/>
      <c r="H1" s="32"/>
      <c r="I1" s="8"/>
      <c r="J1" s="8"/>
    </row>
    <row r="2" spans="1:23" ht="13" hidden="1">
      <c r="C2" s="5"/>
      <c r="D2" s="35"/>
      <c r="E2" s="66" t="s">
        <v>145</v>
      </c>
      <c r="F2" s="36" t="s">
        <v>48</v>
      </c>
      <c r="G2" s="36"/>
      <c r="H2" s="36"/>
      <c r="I2" s="35"/>
      <c r="J2" s="38"/>
    </row>
    <row r="3" spans="1:23" ht="51" hidden="1" customHeight="1">
      <c r="C3" s="7" t="s">
        <v>1054</v>
      </c>
      <c r="D3" s="7"/>
      <c r="E3" s="7"/>
      <c r="F3" s="7"/>
      <c r="G3" s="7"/>
      <c r="H3" s="7"/>
      <c r="I3" s="7"/>
      <c r="J3" s="7"/>
      <c r="K3" s="7"/>
      <c r="L3" s="7"/>
    </row>
    <row r="4" spans="1:23" s="41" customFormat="1" ht="12.75" hidden="1" customHeight="1">
      <c r="C4" s="3"/>
      <c r="D4" s="3"/>
      <c r="E4" s="3"/>
      <c r="F4" s="3"/>
      <c r="G4" s="3"/>
      <c r="H4" s="3"/>
      <c r="I4" s="3"/>
      <c r="J4" s="3"/>
      <c r="K4" s="3"/>
      <c r="L4" s="3"/>
    </row>
    <row r="5" spans="1:23" s="41" customFormat="1" ht="13" hidden="1">
      <c r="C5" s="112"/>
      <c r="D5" s="3"/>
      <c r="E5" s="3"/>
      <c r="F5" s="3"/>
      <c r="G5" s="65"/>
      <c r="H5" s="111"/>
      <c r="I5" s="63" t="s">
        <v>9</v>
      </c>
      <c r="J5" s="3"/>
      <c r="K5" s="3"/>
      <c r="L5" s="3"/>
    </row>
    <row r="6" spans="1:23" s="266" customFormat="1" ht="52">
      <c r="C6" s="332" t="s">
        <v>0</v>
      </c>
      <c r="D6" s="332" t="s">
        <v>1</v>
      </c>
      <c r="E6" s="332" t="s">
        <v>2</v>
      </c>
      <c r="F6" s="332" t="s">
        <v>3</v>
      </c>
      <c r="G6" s="332" t="s">
        <v>300</v>
      </c>
      <c r="H6" s="332" t="s">
        <v>11</v>
      </c>
      <c r="I6" s="332" t="s">
        <v>170</v>
      </c>
      <c r="J6" s="332" t="s">
        <v>171</v>
      </c>
      <c r="K6" s="332" t="s">
        <v>135</v>
      </c>
      <c r="L6" s="332" t="s">
        <v>136</v>
      </c>
      <c r="M6" s="332" t="s">
        <v>172</v>
      </c>
      <c r="N6" s="332" t="s">
        <v>173</v>
      </c>
      <c r="O6" s="332" t="s">
        <v>137</v>
      </c>
      <c r="P6" s="332" t="s">
        <v>138</v>
      </c>
      <c r="R6" s="267" t="s">
        <v>66</v>
      </c>
    </row>
    <row r="7" spans="1:23" s="41" customFormat="1" ht="14.15" customHeight="1">
      <c r="A7" s="258" t="str">
        <f t="shared" ref="A7:A62" si="0">D7&amp;H7&amp;"N"</f>
        <v>India2016 H1N</v>
      </c>
      <c r="B7" s="259"/>
      <c r="C7" s="333" t="s">
        <v>378</v>
      </c>
      <c r="D7" s="333" t="s">
        <v>18</v>
      </c>
      <c r="E7" s="333" t="s">
        <v>399</v>
      </c>
      <c r="F7" s="333" t="s">
        <v>404</v>
      </c>
      <c r="G7" s="334">
        <v>2016</v>
      </c>
      <c r="H7" s="316" t="s">
        <v>426</v>
      </c>
      <c r="I7" s="309">
        <v>287900</v>
      </c>
      <c r="J7" s="309">
        <v>457890</v>
      </c>
      <c r="K7" s="309">
        <v>745040</v>
      </c>
      <c r="L7" s="309">
        <v>1266320</v>
      </c>
      <c r="M7" s="311">
        <f t="shared" ref="M7:M18" si="1">I7*$R7</f>
        <v>4283.0107905614495</v>
      </c>
      <c r="N7" s="311">
        <f t="shared" ref="N7:N18" si="2">J7*$R7</f>
        <v>6811.9062552628757</v>
      </c>
      <c r="O7" s="311">
        <f t="shared" ref="O7:O18" si="3">K7*$R7</f>
        <v>11083.759497741932</v>
      </c>
      <c r="P7" s="311">
        <f t="shared" ref="P7:P18" si="4">L7*$R7</f>
        <v>18838.701716928706</v>
      </c>
      <c r="Q7" s="259"/>
      <c r="R7" s="262">
        <f>VLOOKUP(A7,'Exchange rate info'!$C$8:$J$19,7,FALSE)</f>
        <v>1.4876730776524658E-2</v>
      </c>
    </row>
    <row r="8" spans="1:23" ht="14.15" customHeight="1">
      <c r="A8" s="258" t="str">
        <f t="shared" si="0"/>
        <v>India2016 H1N</v>
      </c>
      <c r="B8" s="259"/>
      <c r="C8" s="333" t="s">
        <v>378</v>
      </c>
      <c r="D8" s="333" t="s">
        <v>18</v>
      </c>
      <c r="E8" s="333" t="s">
        <v>399</v>
      </c>
      <c r="F8" s="333" t="s">
        <v>10</v>
      </c>
      <c r="G8" s="334">
        <v>2016</v>
      </c>
      <c r="H8" s="316" t="s">
        <v>426</v>
      </c>
      <c r="I8" s="309">
        <v>227810</v>
      </c>
      <c r="J8" s="309">
        <v>379450</v>
      </c>
      <c r="K8" s="309">
        <v>603900</v>
      </c>
      <c r="L8" s="309">
        <v>847310</v>
      </c>
      <c r="M8" s="311">
        <f t="shared" si="1"/>
        <v>3389.0680382000824</v>
      </c>
      <c r="N8" s="311">
        <f t="shared" si="2"/>
        <v>5644.9754931522812</v>
      </c>
      <c r="O8" s="311">
        <f t="shared" si="3"/>
        <v>8984.0577159432414</v>
      </c>
      <c r="P8" s="311">
        <f t="shared" si="4"/>
        <v>12605.202754257109</v>
      </c>
      <c r="Q8" s="259"/>
      <c r="R8" s="262">
        <f>VLOOKUP(A8,'Exchange rate info'!$C$8:$J$19,7,FALSE)</f>
        <v>1.4876730776524658E-2</v>
      </c>
      <c r="W8" s="41"/>
    </row>
    <row r="9" spans="1:23" ht="14.15" customHeight="1">
      <c r="A9" s="258" t="str">
        <f t="shared" si="0"/>
        <v>India2016 H1N</v>
      </c>
      <c r="B9" s="259"/>
      <c r="C9" s="333" t="s">
        <v>378</v>
      </c>
      <c r="D9" s="333" t="s">
        <v>18</v>
      </c>
      <c r="E9" s="333" t="s">
        <v>399</v>
      </c>
      <c r="F9" s="333" t="s">
        <v>233</v>
      </c>
      <c r="G9" s="334">
        <v>2016</v>
      </c>
      <c r="H9" s="316" t="s">
        <v>426</v>
      </c>
      <c r="I9" s="309">
        <v>433510</v>
      </c>
      <c r="J9" s="309">
        <v>667020</v>
      </c>
      <c r="K9" s="309">
        <v>1024240</v>
      </c>
      <c r="L9" s="309">
        <v>1627620</v>
      </c>
      <c r="M9" s="311">
        <f t="shared" si="1"/>
        <v>6449.2115589312043</v>
      </c>
      <c r="N9" s="311">
        <f t="shared" si="2"/>
        <v>9923.0769625574776</v>
      </c>
      <c r="O9" s="311">
        <f t="shared" si="3"/>
        <v>15237.342730547616</v>
      </c>
      <c r="P9" s="311">
        <f t="shared" si="4"/>
        <v>24213.664546487063</v>
      </c>
      <c r="Q9" s="259"/>
      <c r="R9" s="262">
        <f>VLOOKUP(A9,'Exchange rate info'!$C$8:$J$19,7,FALSE)</f>
        <v>1.4876730776524658E-2</v>
      </c>
      <c r="W9" s="41"/>
    </row>
    <row r="10" spans="1:23" ht="14.15" customHeight="1">
      <c r="A10" s="258" t="str">
        <f t="shared" si="0"/>
        <v>India2016 H1N</v>
      </c>
      <c r="B10" s="259"/>
      <c r="C10" s="333" t="s">
        <v>378</v>
      </c>
      <c r="D10" s="333" t="s">
        <v>18</v>
      </c>
      <c r="E10" s="333" t="s">
        <v>399</v>
      </c>
      <c r="F10" s="333" t="s">
        <v>405</v>
      </c>
      <c r="G10" s="334">
        <v>2016</v>
      </c>
      <c r="H10" s="316" t="s">
        <v>426</v>
      </c>
      <c r="I10" s="309">
        <v>505840</v>
      </c>
      <c r="J10" s="309">
        <v>736390</v>
      </c>
      <c r="K10" s="309">
        <v>1178520</v>
      </c>
      <c r="L10" s="309">
        <v>1707210</v>
      </c>
      <c r="M10" s="311">
        <f t="shared" si="1"/>
        <v>7525.2454959972329</v>
      </c>
      <c r="N10" s="311">
        <f t="shared" si="2"/>
        <v>10955.075776524993</v>
      </c>
      <c r="O10" s="311">
        <f t="shared" si="3"/>
        <v>17532.52475474984</v>
      </c>
      <c r="P10" s="311">
        <f t="shared" si="4"/>
        <v>25397.703548990663</v>
      </c>
      <c r="Q10" s="259"/>
      <c r="R10" s="262">
        <f>VLOOKUP(A10,'Exchange rate info'!$C$8:$J$19,7,FALSE)</f>
        <v>1.4876730776524658E-2</v>
      </c>
      <c r="W10" s="41"/>
    </row>
    <row r="11" spans="1:23" s="259" customFormat="1" ht="14.15" customHeight="1">
      <c r="A11" s="258" t="str">
        <f t="shared" si="0"/>
        <v>India2016 H2N</v>
      </c>
      <c r="C11" s="254" t="s">
        <v>378</v>
      </c>
      <c r="D11" s="254" t="s">
        <v>18</v>
      </c>
      <c r="E11" s="254" t="s">
        <v>399</v>
      </c>
      <c r="F11" s="254" t="s">
        <v>404</v>
      </c>
      <c r="G11" s="265">
        <v>2016</v>
      </c>
      <c r="H11" s="254" t="s">
        <v>427</v>
      </c>
      <c r="I11" s="260">
        <v>288478.66666666663</v>
      </c>
      <c r="J11" s="260">
        <v>458581.19999999995</v>
      </c>
      <c r="K11" s="260">
        <v>745785.60000000009</v>
      </c>
      <c r="L11" s="260">
        <v>1267586.8999999999</v>
      </c>
      <c r="M11" s="268">
        <f t="shared" si="1"/>
        <v>4302.5100099543233</v>
      </c>
      <c r="N11" s="268">
        <f t="shared" si="2"/>
        <v>6839.5012573206986</v>
      </c>
      <c r="O11" s="268">
        <f t="shared" si="3"/>
        <v>11123.006239443905</v>
      </c>
      <c r="P11" s="268">
        <f t="shared" si="4"/>
        <v>18905.402568428988</v>
      </c>
      <c r="R11" s="262">
        <f>VLOOKUP(A11,'Exchange rate info'!$C$8:$J$19,7,FALSE)</f>
        <v>1.4914482445683991E-2</v>
      </c>
      <c r="W11" s="41"/>
    </row>
    <row r="12" spans="1:23" s="259" customFormat="1" ht="14.15" customHeight="1">
      <c r="A12" s="258" t="str">
        <f t="shared" si="0"/>
        <v>India2016 H2N</v>
      </c>
      <c r="C12" s="254" t="s">
        <v>378</v>
      </c>
      <c r="D12" s="254" t="s">
        <v>18</v>
      </c>
      <c r="E12" s="254" t="s">
        <v>399</v>
      </c>
      <c r="F12" s="254" t="s">
        <v>10</v>
      </c>
      <c r="G12" s="265">
        <v>2016</v>
      </c>
      <c r="H12" s="254" t="s">
        <v>427</v>
      </c>
      <c r="I12" s="260">
        <v>228267.20000000004</v>
      </c>
      <c r="J12" s="260">
        <v>380016.00000000006</v>
      </c>
      <c r="K12" s="260">
        <v>604500</v>
      </c>
      <c r="L12" s="260">
        <v>848160</v>
      </c>
      <c r="M12" s="268">
        <f t="shared" si="1"/>
        <v>3404.4871473254375</v>
      </c>
      <c r="N12" s="268">
        <f t="shared" si="2"/>
        <v>5667.7419610790485</v>
      </c>
      <c r="O12" s="268">
        <f t="shared" si="3"/>
        <v>9015.8046384159734</v>
      </c>
      <c r="P12" s="268">
        <f t="shared" si="4"/>
        <v>12649.867431131333</v>
      </c>
      <c r="R12" s="262">
        <f>VLOOKUP(A12,'Exchange rate info'!$C$8:$J$19,7,FALSE)</f>
        <v>1.4914482445683991E-2</v>
      </c>
      <c r="W12" s="41"/>
    </row>
    <row r="13" spans="1:23" s="259" customFormat="1" ht="14.15" customHeight="1">
      <c r="A13" s="258" t="str">
        <f t="shared" si="0"/>
        <v>India2016 H2N</v>
      </c>
      <c r="C13" s="254" t="s">
        <v>378</v>
      </c>
      <c r="D13" s="254" t="s">
        <v>18</v>
      </c>
      <c r="E13" s="254" t="s">
        <v>399</v>
      </c>
      <c r="F13" s="254" t="s">
        <v>233</v>
      </c>
      <c r="G13" s="265">
        <v>2016</v>
      </c>
      <c r="H13" s="254" t="s">
        <v>427</v>
      </c>
      <c r="I13" s="260">
        <v>434377.71562500001</v>
      </c>
      <c r="J13" s="260">
        <v>668017.546875</v>
      </c>
      <c r="K13" s="260">
        <v>1025262</v>
      </c>
      <c r="L13" s="260">
        <v>1629251.1031249999</v>
      </c>
      <c r="M13" s="268">
        <f t="shared" si="1"/>
        <v>6478.5188144853755</v>
      </c>
      <c r="N13" s="268">
        <f t="shared" si="2"/>
        <v>9963.1359762760694</v>
      </c>
      <c r="O13" s="268">
        <f t="shared" si="3"/>
        <v>15291.252101226861</v>
      </c>
      <c r="P13" s="268">
        <f t="shared" si="4"/>
        <v>24299.436977169091</v>
      </c>
      <c r="R13" s="262">
        <f>VLOOKUP(A13,'Exchange rate info'!$C$8:$J$19,7,FALSE)</f>
        <v>1.4914482445683991E-2</v>
      </c>
      <c r="T13" s="272"/>
      <c r="W13" s="41"/>
    </row>
    <row r="14" spans="1:23" s="259" customFormat="1" ht="14.15" customHeight="1">
      <c r="A14" s="258" t="str">
        <f t="shared" si="0"/>
        <v>India2016 H2N</v>
      </c>
      <c r="C14" s="254" t="s">
        <v>378</v>
      </c>
      <c r="D14" s="254" t="s">
        <v>18</v>
      </c>
      <c r="E14" s="254" t="s">
        <v>399</v>
      </c>
      <c r="F14" s="254" t="s">
        <v>405</v>
      </c>
      <c r="G14" s="265">
        <v>2016</v>
      </c>
      <c r="H14" s="254" t="s">
        <v>427</v>
      </c>
      <c r="I14" s="260">
        <v>506850</v>
      </c>
      <c r="J14" s="260">
        <v>737490</v>
      </c>
      <c r="K14" s="260">
        <v>1179700</v>
      </c>
      <c r="L14" s="260">
        <v>1708920</v>
      </c>
      <c r="M14" s="268">
        <f t="shared" si="1"/>
        <v>7559.4054275949311</v>
      </c>
      <c r="N14" s="268">
        <f t="shared" si="2"/>
        <v>10999.281658867487</v>
      </c>
      <c r="O14" s="268">
        <f t="shared" si="3"/>
        <v>17594.614941173404</v>
      </c>
      <c r="P14" s="268">
        <f t="shared" si="4"/>
        <v>25487.657341078288</v>
      </c>
      <c r="R14" s="262">
        <f>VLOOKUP(A14,'Exchange rate info'!$C$8:$J$19,7,FALSE)</f>
        <v>1.4914482445683991E-2</v>
      </c>
      <c r="W14" s="41"/>
    </row>
    <row r="15" spans="1:23" ht="14.15" customHeight="1">
      <c r="A15" s="258" t="str">
        <f t="shared" si="0"/>
        <v>India2016 H1N</v>
      </c>
      <c r="B15" s="259"/>
      <c r="C15" s="333" t="s">
        <v>378</v>
      </c>
      <c r="D15" s="333" t="s">
        <v>18</v>
      </c>
      <c r="E15" s="333" t="s">
        <v>401</v>
      </c>
      <c r="F15" s="333" t="s">
        <v>404</v>
      </c>
      <c r="G15" s="334">
        <v>2016</v>
      </c>
      <c r="H15" s="316" t="s">
        <v>426</v>
      </c>
      <c r="I15" s="309">
        <v>329790</v>
      </c>
      <c r="J15" s="309">
        <v>518690</v>
      </c>
      <c r="K15" s="309">
        <v>800720</v>
      </c>
      <c r="L15" s="309">
        <v>1360960</v>
      </c>
      <c r="M15" s="311">
        <f t="shared" si="1"/>
        <v>4906.1970427900669</v>
      </c>
      <c r="N15" s="311">
        <f t="shared" si="2"/>
        <v>7716.4114864755747</v>
      </c>
      <c r="O15" s="311">
        <f t="shared" si="3"/>
        <v>11912.095867378825</v>
      </c>
      <c r="P15" s="311">
        <f t="shared" si="4"/>
        <v>20246.635517618997</v>
      </c>
      <c r="Q15" s="259"/>
      <c r="R15" s="262">
        <f>VLOOKUP(A15,'Exchange rate info'!$C$8:$J$19,7,FALSE)</f>
        <v>1.4876730776524658E-2</v>
      </c>
      <c r="W15" s="41"/>
    </row>
    <row r="16" spans="1:23" ht="14.15" customHeight="1">
      <c r="A16" s="258" t="str">
        <f t="shared" si="0"/>
        <v>India2016 H1N</v>
      </c>
      <c r="B16" s="259"/>
      <c r="C16" s="333" t="s">
        <v>378</v>
      </c>
      <c r="D16" s="333" t="s">
        <v>18</v>
      </c>
      <c r="E16" s="333" t="s">
        <v>401</v>
      </c>
      <c r="F16" s="333" t="s">
        <v>10</v>
      </c>
      <c r="G16" s="334">
        <v>2016</v>
      </c>
      <c r="H16" s="316" t="s">
        <v>426</v>
      </c>
      <c r="I16" s="309">
        <v>260960</v>
      </c>
      <c r="J16" s="309">
        <v>429830</v>
      </c>
      <c r="K16" s="309">
        <v>649030</v>
      </c>
      <c r="L16" s="309">
        <v>910630</v>
      </c>
      <c r="M16" s="311">
        <f t="shared" si="1"/>
        <v>3882.2316634418748</v>
      </c>
      <c r="N16" s="311">
        <f t="shared" si="2"/>
        <v>6394.4651896735941</v>
      </c>
      <c r="O16" s="311">
        <f t="shared" si="3"/>
        <v>9655.4445758877991</v>
      </c>
      <c r="P16" s="311">
        <f t="shared" si="4"/>
        <v>13547.197347026649</v>
      </c>
      <c r="Q16" s="259"/>
      <c r="R16" s="262">
        <f>VLOOKUP(A16,'Exchange rate info'!$C$8:$J$19,7,FALSE)</f>
        <v>1.4876730776524658E-2</v>
      </c>
      <c r="W16" s="41"/>
    </row>
    <row r="17" spans="1:23" ht="14.15" customHeight="1">
      <c r="A17" s="258" t="str">
        <f t="shared" si="0"/>
        <v>India2016 H1N</v>
      </c>
      <c r="B17" s="259"/>
      <c r="C17" s="333" t="s">
        <v>378</v>
      </c>
      <c r="D17" s="333" t="s">
        <v>18</v>
      </c>
      <c r="E17" s="333" t="s">
        <v>401</v>
      </c>
      <c r="F17" s="333" t="s">
        <v>233</v>
      </c>
      <c r="G17" s="334">
        <v>2016</v>
      </c>
      <c r="H17" s="316" t="s">
        <v>426</v>
      </c>
      <c r="I17" s="309">
        <v>456590</v>
      </c>
      <c r="J17" s="309">
        <v>702530</v>
      </c>
      <c r="K17" s="309">
        <v>1034390</v>
      </c>
      <c r="L17" s="309">
        <v>1626810</v>
      </c>
      <c r="M17" s="311">
        <f t="shared" si="1"/>
        <v>6792.5665052533941</v>
      </c>
      <c r="N17" s="311">
        <f t="shared" si="2"/>
        <v>10451.349672431868</v>
      </c>
      <c r="O17" s="311">
        <f t="shared" si="3"/>
        <v>15388.341547929342</v>
      </c>
      <c r="P17" s="311">
        <f t="shared" si="4"/>
        <v>24201.614394558081</v>
      </c>
      <c r="Q17" s="259"/>
      <c r="R17" s="262">
        <f>VLOOKUP(A17,'Exchange rate info'!$C$8:$J$19,7,FALSE)</f>
        <v>1.4876730776524658E-2</v>
      </c>
      <c r="W17" s="41"/>
    </row>
    <row r="18" spans="1:23" ht="14.15" customHeight="1">
      <c r="A18" s="258" t="str">
        <f t="shared" si="0"/>
        <v>India2016 H1N</v>
      </c>
      <c r="B18" s="259"/>
      <c r="C18" s="333" t="s">
        <v>378</v>
      </c>
      <c r="D18" s="333" t="s">
        <v>18</v>
      </c>
      <c r="E18" s="333" t="s">
        <v>401</v>
      </c>
      <c r="F18" s="333" t="s">
        <v>405</v>
      </c>
      <c r="G18" s="334">
        <v>2016</v>
      </c>
      <c r="H18" s="316" t="s">
        <v>426</v>
      </c>
      <c r="I18" s="295">
        <v>549080</v>
      </c>
      <c r="J18" s="295">
        <v>799330</v>
      </c>
      <c r="K18" s="295">
        <v>1265650</v>
      </c>
      <c r="L18" s="295">
        <v>1833430</v>
      </c>
      <c r="M18" s="311">
        <f t="shared" si="1"/>
        <v>8168.5153347741598</v>
      </c>
      <c r="N18" s="311">
        <f t="shared" si="2"/>
        <v>11891.417211599455</v>
      </c>
      <c r="O18" s="311">
        <f t="shared" si="3"/>
        <v>18828.734307308434</v>
      </c>
      <c r="P18" s="311">
        <f t="shared" si="4"/>
        <v>27275.444507603603</v>
      </c>
      <c r="Q18" s="259"/>
      <c r="R18" s="262">
        <f>VLOOKUP(A18,'Exchange rate info'!$C$8:$J$19,7,FALSE)</f>
        <v>1.4876730776524658E-2</v>
      </c>
      <c r="W18" s="41"/>
    </row>
    <row r="19" spans="1:23" s="259" customFormat="1" ht="14.15" customHeight="1">
      <c r="A19" s="258" t="str">
        <f t="shared" si="0"/>
        <v>India2016 H2N</v>
      </c>
      <c r="C19" s="254" t="s">
        <v>378</v>
      </c>
      <c r="D19" s="254" t="s">
        <v>18</v>
      </c>
      <c r="E19" s="254" t="s">
        <v>401</v>
      </c>
      <c r="F19" s="254" t="s">
        <v>404</v>
      </c>
      <c r="G19" s="265">
        <v>2016</v>
      </c>
      <c r="H19" s="254" t="s">
        <v>427</v>
      </c>
      <c r="I19" s="260">
        <v>330616</v>
      </c>
      <c r="J19" s="260">
        <v>519725.36</v>
      </c>
      <c r="K19" s="260">
        <v>801920</v>
      </c>
      <c r="L19" s="260">
        <v>1362996.6666666665</v>
      </c>
      <c r="M19" s="268">
        <f t="shared" ref="M19:M26" si="5">I19*$R19</f>
        <v>4930.9665282622582</v>
      </c>
      <c r="N19" s="268">
        <f t="shared" ref="N19:N26" si="6">J19*$R19</f>
        <v>7751.434758296793</v>
      </c>
      <c r="O19" s="268">
        <f t="shared" ref="O19:O26" si="7">K19*$R19</f>
        <v>11960.221762842906</v>
      </c>
      <c r="P19" s="268">
        <f t="shared" ref="P19:P26" si="8">L19*$R19</f>
        <v>20328.389858525792</v>
      </c>
      <c r="R19" s="262">
        <f>VLOOKUP(A19,'Exchange rate info'!$C$8:$J$19,7,FALSE)</f>
        <v>1.4914482445683991E-2</v>
      </c>
      <c r="W19" s="41"/>
    </row>
    <row r="20" spans="1:23" s="259" customFormat="1" ht="14.15" customHeight="1">
      <c r="A20" s="258" t="str">
        <f t="shared" si="0"/>
        <v>India2016 H2N</v>
      </c>
      <c r="C20" s="254" t="s">
        <v>378</v>
      </c>
      <c r="D20" s="254" t="s">
        <v>18</v>
      </c>
      <c r="E20" s="254" t="s">
        <v>401</v>
      </c>
      <c r="F20" s="254" t="s">
        <v>10</v>
      </c>
      <c r="G20" s="265">
        <v>2016</v>
      </c>
      <c r="H20" s="254" t="s">
        <v>427</v>
      </c>
      <c r="I20" s="260">
        <v>261609.60000000003</v>
      </c>
      <c r="J20" s="260">
        <v>430684.80000000005</v>
      </c>
      <c r="K20" s="260">
        <v>650000</v>
      </c>
      <c r="L20" s="260">
        <v>912000</v>
      </c>
      <c r="M20" s="268">
        <f t="shared" si="5"/>
        <v>3901.7717868224113</v>
      </c>
      <c r="N20" s="268">
        <f t="shared" si="6"/>
        <v>6423.4408892229212</v>
      </c>
      <c r="O20" s="268">
        <f t="shared" si="7"/>
        <v>9694.4135896945936</v>
      </c>
      <c r="P20" s="268">
        <f t="shared" si="8"/>
        <v>13602.007990463801</v>
      </c>
      <c r="R20" s="262">
        <f>VLOOKUP(A20,'Exchange rate info'!$C$8:$J$19,7,FALSE)</f>
        <v>1.4914482445683991E-2</v>
      </c>
      <c r="W20" s="41"/>
    </row>
    <row r="21" spans="1:23" s="259" customFormat="1" ht="14.15" customHeight="1">
      <c r="A21" s="258" t="str">
        <f t="shared" si="0"/>
        <v>India2016 H2N</v>
      </c>
      <c r="C21" s="254" t="s">
        <v>378</v>
      </c>
      <c r="D21" s="254" t="s">
        <v>18</v>
      </c>
      <c r="E21" s="254" t="s">
        <v>401</v>
      </c>
      <c r="F21" s="254" t="s">
        <v>233</v>
      </c>
      <c r="G21" s="265">
        <v>2016</v>
      </c>
      <c r="H21" s="254" t="s">
        <v>427</v>
      </c>
      <c r="I21" s="260">
        <v>457731.35625000001</v>
      </c>
      <c r="J21" s="260">
        <v>703932.46875</v>
      </c>
      <c r="K21" s="260">
        <v>1035941.8125</v>
      </c>
      <c r="L21" s="260">
        <v>1629251.1031249999</v>
      </c>
      <c r="M21" s="268">
        <f t="shared" si="5"/>
        <v>6826.8262776297506</v>
      </c>
      <c r="N21" s="268">
        <f t="shared" si="6"/>
        <v>10498.78844811887</v>
      </c>
      <c r="O21" s="268">
        <f t="shared" si="7"/>
        <v>15450.535977281306</v>
      </c>
      <c r="P21" s="268">
        <f t="shared" si="8"/>
        <v>24299.436977169091</v>
      </c>
      <c r="R21" s="262">
        <f>VLOOKUP(A21,'Exchange rate info'!$C$8:$J$19,7,FALSE)</f>
        <v>1.4914482445683991E-2</v>
      </c>
      <c r="T21" s="272"/>
      <c r="W21" s="41"/>
    </row>
    <row r="22" spans="1:23" s="259" customFormat="1" ht="14.15" customHeight="1">
      <c r="A22" s="258" t="str">
        <f t="shared" si="0"/>
        <v>India2016 H2N</v>
      </c>
      <c r="C22" s="254" t="s">
        <v>378</v>
      </c>
      <c r="D22" s="254" t="s">
        <v>18</v>
      </c>
      <c r="E22" s="254" t="s">
        <v>401</v>
      </c>
      <c r="F22" s="254" t="s">
        <v>405</v>
      </c>
      <c r="G22" s="265">
        <v>2016</v>
      </c>
      <c r="H22" s="254" t="s">
        <v>427</v>
      </c>
      <c r="I22" s="260">
        <v>550450</v>
      </c>
      <c r="J22" s="260">
        <v>800930</v>
      </c>
      <c r="K22" s="260">
        <v>1267550</v>
      </c>
      <c r="L22" s="260">
        <v>1836180</v>
      </c>
      <c r="M22" s="268">
        <f t="shared" si="5"/>
        <v>8209.6768622267537</v>
      </c>
      <c r="N22" s="268">
        <f t="shared" si="6"/>
        <v>11945.456425221679</v>
      </c>
      <c r="O22" s="268">
        <f t="shared" si="7"/>
        <v>18904.852224026745</v>
      </c>
      <c r="P22" s="268">
        <f t="shared" si="8"/>
        <v>27385.674377116033</v>
      </c>
      <c r="R22" s="262">
        <f>VLOOKUP(A22,'Exchange rate info'!$C$8:$J$19,7,FALSE)</f>
        <v>1.4914482445683991E-2</v>
      </c>
      <c r="W22" s="41"/>
    </row>
    <row r="23" spans="1:23" ht="14.15" customHeight="1">
      <c r="A23" s="258" t="str">
        <f t="shared" si="0"/>
        <v>India2016 H1N</v>
      </c>
      <c r="B23" s="259"/>
      <c r="C23" s="254" t="s">
        <v>378</v>
      </c>
      <c r="D23" s="254" t="s">
        <v>18</v>
      </c>
      <c r="E23" s="254" t="s">
        <v>398</v>
      </c>
      <c r="F23" s="254" t="s">
        <v>404</v>
      </c>
      <c r="G23" s="270">
        <v>2016</v>
      </c>
      <c r="H23" s="271" t="s">
        <v>426</v>
      </c>
      <c r="I23" s="264">
        <v>291140</v>
      </c>
      <c r="J23" s="264">
        <v>462980</v>
      </c>
      <c r="K23" s="264">
        <v>745040</v>
      </c>
      <c r="L23" s="264">
        <v>1266320</v>
      </c>
      <c r="M23" s="268">
        <f t="shared" si="5"/>
        <v>4331.211398277389</v>
      </c>
      <c r="N23" s="268">
        <f t="shared" si="6"/>
        <v>6887.6288149153861</v>
      </c>
      <c r="O23" s="268">
        <f t="shared" si="7"/>
        <v>11083.759497741932</v>
      </c>
      <c r="P23" s="268">
        <f t="shared" si="8"/>
        <v>18838.701716928706</v>
      </c>
      <c r="Q23" s="259"/>
      <c r="R23" s="262">
        <f>VLOOKUP(A23,'Exchange rate info'!$C$8:$J$19,7,FALSE)</f>
        <v>1.4876730776524658E-2</v>
      </c>
      <c r="W23" s="41"/>
    </row>
    <row r="24" spans="1:23" ht="14.15" customHeight="1">
      <c r="A24" s="258" t="str">
        <f t="shared" si="0"/>
        <v>India2016 H1N</v>
      </c>
      <c r="B24" s="259"/>
      <c r="C24" s="254" t="s">
        <v>378</v>
      </c>
      <c r="D24" s="254" t="s">
        <v>18</v>
      </c>
      <c r="E24" s="254" t="s">
        <v>398</v>
      </c>
      <c r="F24" s="254" t="s">
        <v>10</v>
      </c>
      <c r="G24" s="270">
        <v>2016</v>
      </c>
      <c r="H24" s="271" t="s">
        <v>426</v>
      </c>
      <c r="I24" s="264">
        <v>230370</v>
      </c>
      <c r="J24" s="264">
        <v>383660</v>
      </c>
      <c r="K24" s="264">
        <v>603900</v>
      </c>
      <c r="L24" s="264">
        <v>847310</v>
      </c>
      <c r="M24" s="268">
        <f t="shared" si="5"/>
        <v>3427.1524689879857</v>
      </c>
      <c r="N24" s="268">
        <f t="shared" si="6"/>
        <v>5707.60652972145</v>
      </c>
      <c r="O24" s="268">
        <f t="shared" si="7"/>
        <v>8984.0577159432414</v>
      </c>
      <c r="P24" s="268">
        <f t="shared" si="8"/>
        <v>12605.202754257109</v>
      </c>
      <c r="Q24" s="259"/>
      <c r="R24" s="262">
        <f>VLOOKUP(A24,'Exchange rate info'!$C$8:$J$19,7,FALSE)</f>
        <v>1.4876730776524658E-2</v>
      </c>
      <c r="W24" s="41"/>
    </row>
    <row r="25" spans="1:23" ht="14.15" customHeight="1">
      <c r="A25" s="258" t="str">
        <f t="shared" si="0"/>
        <v>India2016 H1N</v>
      </c>
      <c r="B25" s="259"/>
      <c r="C25" s="254" t="s">
        <v>378</v>
      </c>
      <c r="D25" s="254" t="s">
        <v>18</v>
      </c>
      <c r="E25" s="254" t="s">
        <v>398</v>
      </c>
      <c r="F25" s="254" t="s">
        <v>233</v>
      </c>
      <c r="G25" s="270">
        <v>2016</v>
      </c>
      <c r="H25" s="271" t="s">
        <v>426</v>
      </c>
      <c r="I25" s="264">
        <v>438170</v>
      </c>
      <c r="J25" s="264">
        <v>674190</v>
      </c>
      <c r="K25" s="264">
        <v>1034910</v>
      </c>
      <c r="L25" s="264">
        <v>1627620</v>
      </c>
      <c r="M25" s="268">
        <f t="shared" si="5"/>
        <v>6518.5371243498093</v>
      </c>
      <c r="N25" s="268">
        <f t="shared" si="6"/>
        <v>10029.74312222516</v>
      </c>
      <c r="O25" s="268">
        <f t="shared" si="7"/>
        <v>15396.077447933134</v>
      </c>
      <c r="P25" s="268">
        <f t="shared" si="8"/>
        <v>24213.664546487063</v>
      </c>
      <c r="Q25" s="259"/>
      <c r="R25" s="262">
        <f>VLOOKUP(A25,'Exchange rate info'!$C$8:$J$19,7,FALSE)</f>
        <v>1.4876730776524658E-2</v>
      </c>
      <c r="W25" s="41"/>
    </row>
    <row r="26" spans="1:23" ht="14.15" customHeight="1">
      <c r="A26" s="258" t="str">
        <f t="shared" si="0"/>
        <v>India2016 H1N</v>
      </c>
      <c r="B26" s="259"/>
      <c r="C26" s="254" t="s">
        <v>378</v>
      </c>
      <c r="D26" s="254" t="s">
        <v>18</v>
      </c>
      <c r="E26" s="254" t="s">
        <v>398</v>
      </c>
      <c r="F26" s="254" t="s">
        <v>405</v>
      </c>
      <c r="G26" s="270">
        <v>2016</v>
      </c>
      <c r="H26" s="271" t="s">
        <v>426</v>
      </c>
      <c r="I26" s="264">
        <v>505840</v>
      </c>
      <c r="J26" s="264">
        <v>736390</v>
      </c>
      <c r="K26" s="264">
        <v>1178520</v>
      </c>
      <c r="L26" s="264">
        <v>1707210</v>
      </c>
      <c r="M26" s="268">
        <f t="shared" si="5"/>
        <v>7525.2454959972329</v>
      </c>
      <c r="N26" s="268">
        <f t="shared" si="6"/>
        <v>10955.075776524993</v>
      </c>
      <c r="O26" s="268">
        <f t="shared" si="7"/>
        <v>17532.52475474984</v>
      </c>
      <c r="P26" s="268">
        <f t="shared" si="8"/>
        <v>25397.703548990663</v>
      </c>
      <c r="Q26" s="259"/>
      <c r="R26" s="262">
        <f>VLOOKUP(A26,'Exchange rate info'!$C$8:$J$19,7,FALSE)</f>
        <v>1.4876730776524658E-2</v>
      </c>
      <c r="W26" s="41"/>
    </row>
    <row r="27" spans="1:23" s="259" customFormat="1" ht="14.15" customHeight="1">
      <c r="A27" s="258" t="str">
        <f t="shared" si="0"/>
        <v>India2016 H2N</v>
      </c>
      <c r="C27" s="254" t="s">
        <v>378</v>
      </c>
      <c r="D27" s="254" t="s">
        <v>18</v>
      </c>
      <c r="E27" s="254" t="s">
        <v>398</v>
      </c>
      <c r="F27" s="254" t="s">
        <v>404</v>
      </c>
      <c r="G27" s="265">
        <v>2016</v>
      </c>
      <c r="H27" s="254" t="s">
        <v>427</v>
      </c>
      <c r="I27" s="264">
        <v>291720</v>
      </c>
      <c r="J27" s="264">
        <v>463676.54666666663</v>
      </c>
      <c r="K27" s="264">
        <v>745785.60000000009</v>
      </c>
      <c r="L27" s="264">
        <v>1267586.8999999999</v>
      </c>
      <c r="M27" s="268">
        <f t="shared" ref="M27:M62" si="9">I27*$R27</f>
        <v>4350.8528190549341</v>
      </c>
      <c r="N27" s="268">
        <f t="shared" ref="N27:N62" si="10">J27*$R27</f>
        <v>6915.4957157353738</v>
      </c>
      <c r="O27" s="268">
        <f t="shared" ref="O27:O62" si="11">K27*$R27</f>
        <v>11123.006239443905</v>
      </c>
      <c r="P27" s="268">
        <f t="shared" ref="P27:P62" si="12">L27*$R27</f>
        <v>18905.402568428988</v>
      </c>
      <c r="R27" s="262">
        <f>VLOOKUP(A27,'Exchange rate info'!$C$8:$J$19,7,FALSE)</f>
        <v>1.4914482445683991E-2</v>
      </c>
      <c r="W27" s="41"/>
    </row>
    <row r="28" spans="1:23" s="259" customFormat="1" ht="14.15" customHeight="1">
      <c r="A28" s="258" t="str">
        <f t="shared" si="0"/>
        <v>India2016 H2N</v>
      </c>
      <c r="C28" s="254" t="s">
        <v>378</v>
      </c>
      <c r="D28" s="254" t="s">
        <v>18</v>
      </c>
      <c r="E28" s="254" t="s">
        <v>398</v>
      </c>
      <c r="F28" s="254" t="s">
        <v>10</v>
      </c>
      <c r="G28" s="265">
        <v>2016</v>
      </c>
      <c r="H28" s="254" t="s">
        <v>427</v>
      </c>
      <c r="I28" s="264">
        <v>230832.00000000003</v>
      </c>
      <c r="J28" s="264">
        <v>384238.40000000008</v>
      </c>
      <c r="K28" s="264">
        <v>604500</v>
      </c>
      <c r="L28" s="264">
        <v>848160</v>
      </c>
      <c r="M28" s="268">
        <f t="shared" si="9"/>
        <v>3442.7398119021277</v>
      </c>
      <c r="N28" s="268">
        <f t="shared" si="10"/>
        <v>5730.7168717577051</v>
      </c>
      <c r="O28" s="268">
        <f t="shared" si="11"/>
        <v>9015.8046384159734</v>
      </c>
      <c r="P28" s="268">
        <f t="shared" si="12"/>
        <v>12649.867431131333</v>
      </c>
      <c r="R28" s="262">
        <f>VLOOKUP(A28,'Exchange rate info'!$C$8:$J$19,7,FALSE)</f>
        <v>1.4914482445683991E-2</v>
      </c>
      <c r="W28" s="41"/>
    </row>
    <row r="29" spans="1:23" s="259" customFormat="1" ht="14.15" customHeight="1">
      <c r="A29" s="258" t="str">
        <f t="shared" si="0"/>
        <v>India2016 H2N</v>
      </c>
      <c r="C29" s="254" t="s">
        <v>378</v>
      </c>
      <c r="D29" s="254" t="s">
        <v>18</v>
      </c>
      <c r="E29" s="254" t="s">
        <v>398</v>
      </c>
      <c r="F29" s="254" t="s">
        <v>233</v>
      </c>
      <c r="G29" s="265">
        <v>2016</v>
      </c>
      <c r="H29" s="254" t="s">
        <v>427</v>
      </c>
      <c r="I29" s="264">
        <v>439048.44374999998</v>
      </c>
      <c r="J29" s="264">
        <v>675200.53125</v>
      </c>
      <c r="K29" s="264">
        <v>1035941.8125</v>
      </c>
      <c r="L29" s="264">
        <v>1629251.1031249999</v>
      </c>
      <c r="M29" s="268">
        <f t="shared" si="9"/>
        <v>6548.1803071142494</v>
      </c>
      <c r="N29" s="268">
        <f t="shared" si="10"/>
        <v>10070.26647064463</v>
      </c>
      <c r="O29" s="268">
        <f t="shared" si="11"/>
        <v>15450.535977281306</v>
      </c>
      <c r="P29" s="268">
        <f t="shared" si="12"/>
        <v>24299.436977169091</v>
      </c>
      <c r="R29" s="262">
        <f>VLOOKUP(A29,'Exchange rate info'!$C$8:$J$19,7,FALSE)</f>
        <v>1.4914482445683991E-2</v>
      </c>
      <c r="T29" s="272"/>
      <c r="W29" s="41"/>
    </row>
    <row r="30" spans="1:23" s="259" customFormat="1" ht="14.15" customHeight="1">
      <c r="A30" s="258" t="str">
        <f t="shared" si="0"/>
        <v>India2016 H2N</v>
      </c>
      <c r="C30" s="254" t="s">
        <v>378</v>
      </c>
      <c r="D30" s="254" t="s">
        <v>18</v>
      </c>
      <c r="E30" s="254" t="s">
        <v>398</v>
      </c>
      <c r="F30" s="254" t="s">
        <v>405</v>
      </c>
      <c r="G30" s="265">
        <v>2016</v>
      </c>
      <c r="H30" s="254" t="s">
        <v>427</v>
      </c>
      <c r="I30" s="264">
        <v>506850</v>
      </c>
      <c r="J30" s="264">
        <v>737490</v>
      </c>
      <c r="K30" s="264">
        <v>1179700</v>
      </c>
      <c r="L30" s="264">
        <v>1708920</v>
      </c>
      <c r="M30" s="268">
        <f t="shared" si="9"/>
        <v>7559.4054275949311</v>
      </c>
      <c r="N30" s="268">
        <f t="shared" si="10"/>
        <v>10999.281658867487</v>
      </c>
      <c r="O30" s="268">
        <f t="shared" si="11"/>
        <v>17594.614941173404</v>
      </c>
      <c r="P30" s="268">
        <f t="shared" si="12"/>
        <v>25487.657341078288</v>
      </c>
      <c r="R30" s="262">
        <f>VLOOKUP(A30,'Exchange rate info'!$C$8:$J$19,7,FALSE)</f>
        <v>1.4914482445683991E-2</v>
      </c>
      <c r="W30" s="41"/>
    </row>
    <row r="31" spans="1:23" ht="14.15" customHeight="1">
      <c r="A31" s="258" t="str">
        <f t="shared" si="0"/>
        <v>India2016 H1N</v>
      </c>
      <c r="B31" s="259"/>
      <c r="C31" s="333" t="s">
        <v>378</v>
      </c>
      <c r="D31" s="333" t="s">
        <v>18</v>
      </c>
      <c r="E31" s="333" t="s">
        <v>397</v>
      </c>
      <c r="F31" s="333" t="s">
        <v>404</v>
      </c>
      <c r="G31" s="334">
        <v>2016</v>
      </c>
      <c r="H31" s="316" t="s">
        <v>426</v>
      </c>
      <c r="I31" s="309">
        <v>284670</v>
      </c>
      <c r="J31" s="309">
        <v>457890</v>
      </c>
      <c r="K31" s="309">
        <v>745040</v>
      </c>
      <c r="L31" s="309">
        <v>1266320</v>
      </c>
      <c r="M31" s="311">
        <f t="shared" si="9"/>
        <v>4234.9589501532746</v>
      </c>
      <c r="N31" s="311">
        <f t="shared" si="10"/>
        <v>6811.9062552628757</v>
      </c>
      <c r="O31" s="311">
        <f t="shared" si="11"/>
        <v>11083.759497741932</v>
      </c>
      <c r="P31" s="311">
        <f t="shared" si="12"/>
        <v>18838.701716928706</v>
      </c>
      <c r="Q31" s="259"/>
      <c r="R31" s="262">
        <f>VLOOKUP(A31,'Exchange rate info'!$C$8:$J$19,7,FALSE)</f>
        <v>1.4876730776524658E-2</v>
      </c>
      <c r="W31" s="41"/>
    </row>
    <row r="32" spans="1:23" ht="14.15" customHeight="1">
      <c r="A32" s="258" t="str">
        <f t="shared" si="0"/>
        <v>India2016 H1N</v>
      </c>
      <c r="B32" s="259"/>
      <c r="C32" s="333" t="s">
        <v>378</v>
      </c>
      <c r="D32" s="333" t="s">
        <v>18</v>
      </c>
      <c r="E32" s="333" t="s">
        <v>397</v>
      </c>
      <c r="F32" s="333" t="s">
        <v>10</v>
      </c>
      <c r="G32" s="334">
        <v>2016</v>
      </c>
      <c r="H32" s="316" t="s">
        <v>426</v>
      </c>
      <c r="I32" s="309">
        <v>225250</v>
      </c>
      <c r="J32" s="309">
        <v>379450</v>
      </c>
      <c r="K32" s="309">
        <v>603900</v>
      </c>
      <c r="L32" s="309">
        <v>847310</v>
      </c>
      <c r="M32" s="311">
        <f t="shared" si="9"/>
        <v>3350.9836074121795</v>
      </c>
      <c r="N32" s="311">
        <f t="shared" si="10"/>
        <v>5644.9754931522812</v>
      </c>
      <c r="O32" s="311">
        <f t="shared" si="11"/>
        <v>8984.0577159432414</v>
      </c>
      <c r="P32" s="311">
        <f t="shared" si="12"/>
        <v>12605.202754257109</v>
      </c>
      <c r="Q32" s="259"/>
      <c r="R32" s="262">
        <f>VLOOKUP(A32,'Exchange rate info'!$C$8:$J$19,7,FALSE)</f>
        <v>1.4876730776524658E-2</v>
      </c>
      <c r="W32" s="41"/>
    </row>
    <row r="33" spans="1:23" ht="14.15" customHeight="1">
      <c r="A33" s="258" t="str">
        <f t="shared" si="0"/>
        <v>India2016 H1N</v>
      </c>
      <c r="B33" s="259"/>
      <c r="C33" s="333" t="s">
        <v>378</v>
      </c>
      <c r="D33" s="333" t="s">
        <v>18</v>
      </c>
      <c r="E33" s="333" t="s">
        <v>397</v>
      </c>
      <c r="F33" s="333" t="s">
        <v>233</v>
      </c>
      <c r="G33" s="334">
        <v>2016</v>
      </c>
      <c r="H33" s="316" t="s">
        <v>426</v>
      </c>
      <c r="I33" s="309">
        <v>419530</v>
      </c>
      <c r="J33" s="309">
        <v>645500</v>
      </c>
      <c r="K33" s="309">
        <v>1013570</v>
      </c>
      <c r="L33" s="309">
        <v>1610840</v>
      </c>
      <c r="M33" s="311">
        <f t="shared" si="9"/>
        <v>6241.2348626753901</v>
      </c>
      <c r="N33" s="311">
        <f t="shared" si="10"/>
        <v>9602.9297162466664</v>
      </c>
      <c r="O33" s="311">
        <f t="shared" si="11"/>
        <v>15078.608013162098</v>
      </c>
      <c r="P33" s="311">
        <f t="shared" si="12"/>
        <v>23964.033004056979</v>
      </c>
      <c r="Q33" s="259"/>
      <c r="R33" s="262">
        <f>VLOOKUP(A33,'Exchange rate info'!$C$8:$J$19,7,FALSE)</f>
        <v>1.4876730776524658E-2</v>
      </c>
      <c r="W33" s="41"/>
    </row>
    <row r="34" spans="1:23" ht="14.15" customHeight="1">
      <c r="A34" s="258" t="str">
        <f t="shared" si="0"/>
        <v>India2016 H1N</v>
      </c>
      <c r="B34" s="259"/>
      <c r="C34" s="333" t="s">
        <v>378</v>
      </c>
      <c r="D34" s="333" t="s">
        <v>18</v>
      </c>
      <c r="E34" s="333" t="s">
        <v>397</v>
      </c>
      <c r="F34" s="333" t="s">
        <v>405</v>
      </c>
      <c r="G34" s="334">
        <v>2016</v>
      </c>
      <c r="H34" s="316" t="s">
        <v>426</v>
      </c>
      <c r="I34" s="309">
        <v>511280</v>
      </c>
      <c r="J34" s="309">
        <v>744300</v>
      </c>
      <c r="K34" s="309">
        <v>1191060</v>
      </c>
      <c r="L34" s="309">
        <v>1725370</v>
      </c>
      <c r="M34" s="311">
        <f t="shared" si="9"/>
        <v>7606.1749114215272</v>
      </c>
      <c r="N34" s="311">
        <f t="shared" si="10"/>
        <v>11072.750716967303</v>
      </c>
      <c r="O34" s="311">
        <f t="shared" si="11"/>
        <v>17719.07895868746</v>
      </c>
      <c r="P34" s="311">
        <f t="shared" si="12"/>
        <v>25667.864979892351</v>
      </c>
      <c r="Q34" s="259"/>
      <c r="R34" s="262">
        <f>VLOOKUP(A34,'Exchange rate info'!$C$8:$J$19,7,FALSE)</f>
        <v>1.4876730776524658E-2</v>
      </c>
      <c r="W34" s="41"/>
    </row>
    <row r="35" spans="1:23" s="259" customFormat="1" ht="14.15" customHeight="1">
      <c r="A35" s="258" t="str">
        <f t="shared" si="0"/>
        <v>India2016 H2N</v>
      </c>
      <c r="C35" s="254" t="s">
        <v>378</v>
      </c>
      <c r="D35" s="254" t="s">
        <v>18</v>
      </c>
      <c r="E35" s="254" t="s">
        <v>397</v>
      </c>
      <c r="F35" s="254" t="s">
        <v>404</v>
      </c>
      <c r="G35" s="265">
        <v>2016</v>
      </c>
      <c r="H35" s="254" t="s">
        <v>427</v>
      </c>
      <c r="I35" s="309">
        <v>285237.33333333331</v>
      </c>
      <c r="J35" s="309">
        <v>458581.19999999995</v>
      </c>
      <c r="K35" s="309">
        <v>745785.60000000009</v>
      </c>
      <c r="L35" s="309">
        <v>1267586.8999999999</v>
      </c>
      <c r="M35" s="268">
        <f t="shared" si="9"/>
        <v>4254.1672008537125</v>
      </c>
      <c r="N35" s="268">
        <f t="shared" si="10"/>
        <v>6839.5012573206986</v>
      </c>
      <c r="O35" s="268">
        <f t="shared" si="11"/>
        <v>11123.006239443905</v>
      </c>
      <c r="P35" s="268">
        <f t="shared" si="12"/>
        <v>18905.402568428988</v>
      </c>
      <c r="R35" s="262">
        <f>VLOOKUP(A35,'Exchange rate info'!$C$8:$J$19,7,FALSE)</f>
        <v>1.4914482445683991E-2</v>
      </c>
      <c r="W35" s="41"/>
    </row>
    <row r="36" spans="1:23" s="259" customFormat="1" ht="14.15" customHeight="1">
      <c r="A36" s="258" t="str">
        <f t="shared" si="0"/>
        <v>India2016 H2N</v>
      </c>
      <c r="C36" s="254" t="s">
        <v>378</v>
      </c>
      <c r="D36" s="254" t="s">
        <v>18</v>
      </c>
      <c r="E36" s="254" t="s">
        <v>397</v>
      </c>
      <c r="F36" s="254" t="s">
        <v>10</v>
      </c>
      <c r="G36" s="265">
        <v>2016</v>
      </c>
      <c r="H36" s="254" t="s">
        <v>427</v>
      </c>
      <c r="I36" s="309">
        <v>225702.40000000002</v>
      </c>
      <c r="J36" s="309">
        <v>380016.00000000006</v>
      </c>
      <c r="K36" s="309">
        <v>604500</v>
      </c>
      <c r="L36" s="309">
        <v>848160</v>
      </c>
      <c r="M36" s="268">
        <f t="shared" si="9"/>
        <v>3366.2344827487468</v>
      </c>
      <c r="N36" s="268">
        <f t="shared" si="10"/>
        <v>5667.7419610790485</v>
      </c>
      <c r="O36" s="268">
        <f t="shared" si="11"/>
        <v>9015.8046384159734</v>
      </c>
      <c r="P36" s="268">
        <f t="shared" si="12"/>
        <v>12649.867431131333</v>
      </c>
      <c r="R36" s="262">
        <f>VLOOKUP(A36,'Exchange rate info'!$C$8:$J$19,7,FALSE)</f>
        <v>1.4914482445683991E-2</v>
      </c>
      <c r="W36" s="41"/>
    </row>
    <row r="37" spans="1:23" s="259" customFormat="1" ht="14.15" customHeight="1">
      <c r="A37" s="258" t="str">
        <f t="shared" si="0"/>
        <v>India2016 H2N</v>
      </c>
      <c r="C37" s="254" t="s">
        <v>378</v>
      </c>
      <c r="D37" s="254" t="s">
        <v>18</v>
      </c>
      <c r="E37" s="254" t="s">
        <v>397</v>
      </c>
      <c r="F37" s="254" t="s">
        <v>233</v>
      </c>
      <c r="G37" s="265">
        <v>2016</v>
      </c>
      <c r="H37" s="254" t="s">
        <v>427</v>
      </c>
      <c r="I37" s="309">
        <v>420365.53125</v>
      </c>
      <c r="J37" s="309">
        <v>646468.59375</v>
      </c>
      <c r="K37" s="309">
        <v>1014582.1875</v>
      </c>
      <c r="L37" s="309">
        <v>1612454.7</v>
      </c>
      <c r="M37" s="268">
        <f t="shared" si="9"/>
        <v>6269.5343365987501</v>
      </c>
      <c r="N37" s="268">
        <f t="shared" si="10"/>
        <v>9641.7444931703903</v>
      </c>
      <c r="O37" s="268">
        <f t="shared" si="11"/>
        <v>15131.968225172413</v>
      </c>
      <c r="P37" s="268">
        <f t="shared" si="12"/>
        <v>24048.927317610647</v>
      </c>
      <c r="R37" s="262">
        <f>VLOOKUP(A37,'Exchange rate info'!$C$8:$J$19,7,FALSE)</f>
        <v>1.4914482445683991E-2</v>
      </c>
      <c r="T37" s="272"/>
      <c r="W37" s="41"/>
    </row>
    <row r="38" spans="1:23" s="259" customFormat="1" ht="13">
      <c r="A38" s="258" t="str">
        <f t="shared" si="0"/>
        <v>India2016 H2N</v>
      </c>
      <c r="C38" s="254" t="s">
        <v>378</v>
      </c>
      <c r="D38" s="254" t="s">
        <v>18</v>
      </c>
      <c r="E38" s="254" t="s">
        <v>397</v>
      </c>
      <c r="F38" s="254" t="s">
        <v>405</v>
      </c>
      <c r="G38" s="265">
        <v>2016</v>
      </c>
      <c r="H38" s="254" t="s">
        <v>427</v>
      </c>
      <c r="I38" s="309">
        <v>512300</v>
      </c>
      <c r="J38" s="309">
        <v>745420</v>
      </c>
      <c r="K38" s="309">
        <v>1192250</v>
      </c>
      <c r="L38" s="309">
        <v>1727100</v>
      </c>
      <c r="M38" s="268">
        <f t="shared" si="9"/>
        <v>7640.6893569239082</v>
      </c>
      <c r="N38" s="268">
        <f t="shared" si="10"/>
        <v>11117.553504661761</v>
      </c>
      <c r="O38" s="268">
        <f t="shared" si="11"/>
        <v>17781.791695866737</v>
      </c>
      <c r="P38" s="268">
        <f t="shared" si="12"/>
        <v>25758.80263194082</v>
      </c>
      <c r="R38" s="262">
        <f>VLOOKUP(A38,'Exchange rate info'!$C$8:$J$19,7,FALSE)</f>
        <v>1.4914482445683991E-2</v>
      </c>
      <c r="W38" s="41"/>
    </row>
    <row r="39" spans="1:23" s="259" customFormat="1" ht="13">
      <c r="A39" s="258" t="str">
        <f t="shared" si="0"/>
        <v>India2016 H1N</v>
      </c>
      <c r="C39" s="254" t="s">
        <v>378</v>
      </c>
      <c r="D39" s="254" t="s">
        <v>18</v>
      </c>
      <c r="E39" s="254" t="s">
        <v>425</v>
      </c>
      <c r="F39" s="333" t="s">
        <v>404</v>
      </c>
      <c r="G39" s="270">
        <v>2016</v>
      </c>
      <c r="H39" s="271" t="s">
        <v>426</v>
      </c>
      <c r="I39" s="309">
        <v>323330</v>
      </c>
      <c r="J39" s="309">
        <v>508520</v>
      </c>
      <c r="K39" s="309">
        <v>800720</v>
      </c>
      <c r="L39" s="309">
        <v>1360960</v>
      </c>
      <c r="M39" s="268">
        <f t="shared" ref="M39:M46" si="13">I39*$R39</f>
        <v>4810.0933619737179</v>
      </c>
      <c r="N39" s="268">
        <f t="shared" ref="N39:N46" si="14">J39*$R39</f>
        <v>7565.1151344783193</v>
      </c>
      <c r="O39" s="268">
        <f t="shared" ref="O39:O46" si="15">K39*$R39</f>
        <v>11912.095867378825</v>
      </c>
      <c r="P39" s="268">
        <f t="shared" ref="P39:P46" si="16">L39*$R39</f>
        <v>20246.635517618997</v>
      </c>
      <c r="R39" s="262">
        <f>VLOOKUP(A39,'Exchange rate info'!$C$8:$J$19,7,FALSE)</f>
        <v>1.4876730776524658E-2</v>
      </c>
      <c r="W39" s="41"/>
    </row>
    <row r="40" spans="1:23" s="259" customFormat="1" ht="13">
      <c r="A40" s="258" t="str">
        <f t="shared" si="0"/>
        <v>India2016 H1N</v>
      </c>
      <c r="C40" s="254" t="s">
        <v>378</v>
      </c>
      <c r="D40" s="254" t="s">
        <v>18</v>
      </c>
      <c r="E40" s="254" t="s">
        <v>425</v>
      </c>
      <c r="F40" s="333" t="s">
        <v>10</v>
      </c>
      <c r="G40" s="270">
        <v>2016</v>
      </c>
      <c r="H40" s="271" t="s">
        <v>426</v>
      </c>
      <c r="I40" s="309">
        <v>255840</v>
      </c>
      <c r="J40" s="309">
        <v>421400</v>
      </c>
      <c r="K40" s="309">
        <v>649030</v>
      </c>
      <c r="L40" s="309">
        <v>910630</v>
      </c>
      <c r="M40" s="268">
        <f t="shared" si="13"/>
        <v>3806.0628018660686</v>
      </c>
      <c r="N40" s="268">
        <f t="shared" si="14"/>
        <v>6269.054349227491</v>
      </c>
      <c r="O40" s="268">
        <f t="shared" si="15"/>
        <v>9655.4445758877991</v>
      </c>
      <c r="P40" s="268">
        <f t="shared" si="16"/>
        <v>13547.197347026649</v>
      </c>
      <c r="R40" s="262">
        <f>VLOOKUP(A40,'Exchange rate info'!$C$8:$J$19,7,FALSE)</f>
        <v>1.4876730776524658E-2</v>
      </c>
      <c r="W40" s="41"/>
    </row>
    <row r="41" spans="1:23" s="259" customFormat="1" ht="13">
      <c r="A41" s="258" t="str">
        <f t="shared" si="0"/>
        <v>India2016 H1N</v>
      </c>
      <c r="C41" s="254" t="s">
        <v>378</v>
      </c>
      <c r="D41" s="254" t="s">
        <v>18</v>
      </c>
      <c r="E41" s="254" t="s">
        <v>425</v>
      </c>
      <c r="F41" s="333" t="s">
        <v>233</v>
      </c>
      <c r="G41" s="270">
        <v>2016</v>
      </c>
      <c r="H41" s="271" t="s">
        <v>426</v>
      </c>
      <c r="I41" s="309">
        <v>465910</v>
      </c>
      <c r="J41" s="309">
        <v>716860</v>
      </c>
      <c r="K41" s="309">
        <v>1066380</v>
      </c>
      <c r="L41" s="309">
        <v>1677120</v>
      </c>
      <c r="M41" s="268">
        <f t="shared" si="13"/>
        <v>6931.2176360906033</v>
      </c>
      <c r="N41" s="268">
        <f t="shared" si="14"/>
        <v>10664.533224459467</v>
      </c>
      <c r="O41" s="268">
        <f t="shared" si="15"/>
        <v>15864.248165470364</v>
      </c>
      <c r="P41" s="268">
        <f t="shared" si="16"/>
        <v>24950.062719925034</v>
      </c>
      <c r="R41" s="262">
        <f>VLOOKUP(A41,'Exchange rate info'!$C$8:$J$19,7,FALSE)</f>
        <v>1.4876730776524658E-2</v>
      </c>
      <c r="W41" s="41"/>
    </row>
    <row r="42" spans="1:23" s="259" customFormat="1" ht="13">
      <c r="A42" s="258" t="str">
        <f t="shared" si="0"/>
        <v>India2016 H1N</v>
      </c>
      <c r="C42" s="254" t="s">
        <v>378</v>
      </c>
      <c r="D42" s="254" t="s">
        <v>18</v>
      </c>
      <c r="E42" s="254" t="s">
        <v>425</v>
      </c>
      <c r="F42" s="333" t="s">
        <v>405</v>
      </c>
      <c r="G42" s="270">
        <v>2016</v>
      </c>
      <c r="H42" s="271" t="s">
        <v>426</v>
      </c>
      <c r="I42" s="295">
        <v>543640</v>
      </c>
      <c r="J42" s="295">
        <v>791420</v>
      </c>
      <c r="K42" s="295">
        <v>1253120</v>
      </c>
      <c r="L42" s="295">
        <v>1815280</v>
      </c>
      <c r="M42" s="268">
        <f t="shared" si="13"/>
        <v>8087.5859193498654</v>
      </c>
      <c r="N42" s="268">
        <f t="shared" si="14"/>
        <v>11773.742271157145</v>
      </c>
      <c r="O42" s="268">
        <f t="shared" si="15"/>
        <v>18642.328870678579</v>
      </c>
      <c r="P42" s="268">
        <f t="shared" si="16"/>
        <v>27005.431844009683</v>
      </c>
      <c r="R42" s="262">
        <f>VLOOKUP(A42,'Exchange rate info'!$C$8:$J$19,7,FALSE)</f>
        <v>1.4876730776524658E-2</v>
      </c>
      <c r="W42" s="41"/>
    </row>
    <row r="43" spans="1:23" s="259" customFormat="1" ht="13">
      <c r="A43" s="258" t="str">
        <f t="shared" si="0"/>
        <v>India2016 H2N</v>
      </c>
      <c r="C43" s="254" t="s">
        <v>378</v>
      </c>
      <c r="D43" s="254" t="s">
        <v>18</v>
      </c>
      <c r="E43" s="254" t="s">
        <v>425</v>
      </c>
      <c r="F43" s="254" t="s">
        <v>404</v>
      </c>
      <c r="G43" s="265">
        <v>2016</v>
      </c>
      <c r="H43" s="254" t="s">
        <v>427</v>
      </c>
      <c r="I43" s="260">
        <v>324133.33333333331</v>
      </c>
      <c r="J43" s="260">
        <v>509534.66666666663</v>
      </c>
      <c r="K43" s="260">
        <v>801920</v>
      </c>
      <c r="L43" s="260">
        <v>1362996.6666666665</v>
      </c>
      <c r="M43" s="268">
        <f t="shared" si="13"/>
        <v>4834.2809100610375</v>
      </c>
      <c r="N43" s="268">
        <f t="shared" si="14"/>
        <v>7599.4458414674436</v>
      </c>
      <c r="O43" s="268">
        <f t="shared" si="15"/>
        <v>11960.221762842906</v>
      </c>
      <c r="P43" s="268">
        <f t="shared" si="16"/>
        <v>20328.389858525792</v>
      </c>
      <c r="R43" s="262">
        <f>VLOOKUP(A43,'Exchange rate info'!$C$8:$J$19,7,FALSE)</f>
        <v>1.4914482445683991E-2</v>
      </c>
      <c r="W43" s="41"/>
    </row>
    <row r="44" spans="1:23" s="259" customFormat="1" ht="13">
      <c r="A44" s="258" t="str">
        <f t="shared" si="0"/>
        <v>India2016 H2N</v>
      </c>
      <c r="C44" s="254" t="s">
        <v>378</v>
      </c>
      <c r="D44" s="254" t="s">
        <v>18</v>
      </c>
      <c r="E44" s="254" t="s">
        <v>425</v>
      </c>
      <c r="F44" s="254" t="s">
        <v>10</v>
      </c>
      <c r="G44" s="265">
        <v>2016</v>
      </c>
      <c r="H44" s="254" t="s">
        <v>427</v>
      </c>
      <c r="I44" s="260">
        <v>256480.00000000003</v>
      </c>
      <c r="J44" s="260">
        <v>422240.00000000006</v>
      </c>
      <c r="K44" s="260">
        <v>650000</v>
      </c>
      <c r="L44" s="260">
        <v>912000</v>
      </c>
      <c r="M44" s="268">
        <f t="shared" si="13"/>
        <v>3825.2664576690304</v>
      </c>
      <c r="N44" s="268">
        <f t="shared" si="14"/>
        <v>6297.4910678656097</v>
      </c>
      <c r="O44" s="268">
        <f t="shared" si="15"/>
        <v>9694.4135896945936</v>
      </c>
      <c r="P44" s="268">
        <f t="shared" si="16"/>
        <v>13602.007990463801</v>
      </c>
      <c r="R44" s="262">
        <f>VLOOKUP(A44,'Exchange rate info'!$C$8:$J$19,7,FALSE)</f>
        <v>1.4914482445683991E-2</v>
      </c>
      <c r="W44" s="41"/>
    </row>
    <row r="45" spans="1:23" s="259" customFormat="1" ht="13">
      <c r="A45" s="258" t="str">
        <f t="shared" si="0"/>
        <v>India2016 H2N</v>
      </c>
      <c r="C45" s="254" t="s">
        <v>378</v>
      </c>
      <c r="D45" s="254" t="s">
        <v>18</v>
      </c>
      <c r="E45" s="254" t="s">
        <v>425</v>
      </c>
      <c r="F45" s="254" t="s">
        <v>233</v>
      </c>
      <c r="G45" s="265">
        <v>2016</v>
      </c>
      <c r="H45" s="254" t="s">
        <v>427</v>
      </c>
      <c r="I45" s="260">
        <v>467072.8125</v>
      </c>
      <c r="J45" s="260">
        <v>718298.4375</v>
      </c>
      <c r="K45" s="260">
        <v>1067981.25</v>
      </c>
      <c r="L45" s="260">
        <v>1679640.3125</v>
      </c>
      <c r="M45" s="268">
        <f t="shared" si="13"/>
        <v>6966.1492628875003</v>
      </c>
      <c r="N45" s="268">
        <f t="shared" si="14"/>
        <v>10713.04943685599</v>
      </c>
      <c r="O45" s="268">
        <f t="shared" si="15"/>
        <v>15928.387605444646</v>
      </c>
      <c r="P45" s="268">
        <f t="shared" si="16"/>
        <v>25050.965955844422</v>
      </c>
      <c r="R45" s="262">
        <f>VLOOKUP(A45,'Exchange rate info'!$C$8:$J$19,7,FALSE)</f>
        <v>1.4914482445683991E-2</v>
      </c>
      <c r="W45" s="41"/>
    </row>
    <row r="46" spans="1:23" s="259" customFormat="1" ht="13">
      <c r="A46" s="258" t="str">
        <f t="shared" si="0"/>
        <v>India2016 H2N</v>
      </c>
      <c r="C46" s="254" t="s">
        <v>378</v>
      </c>
      <c r="D46" s="254" t="s">
        <v>18</v>
      </c>
      <c r="E46" s="254" t="s">
        <v>425</v>
      </c>
      <c r="F46" s="254" t="s">
        <v>405</v>
      </c>
      <c r="G46" s="265">
        <v>2016</v>
      </c>
      <c r="H46" s="254" t="s">
        <v>427</v>
      </c>
      <c r="I46" s="260">
        <v>545000</v>
      </c>
      <c r="J46" s="260">
        <v>793000</v>
      </c>
      <c r="K46" s="260">
        <v>1255000</v>
      </c>
      <c r="L46" s="260">
        <v>1818000</v>
      </c>
      <c r="M46" s="268">
        <f t="shared" si="13"/>
        <v>8128.3929328977756</v>
      </c>
      <c r="N46" s="268">
        <f t="shared" si="14"/>
        <v>11827.184579427405</v>
      </c>
      <c r="O46" s="268">
        <f t="shared" si="15"/>
        <v>18717.675469333408</v>
      </c>
      <c r="P46" s="268">
        <f t="shared" si="16"/>
        <v>27114.529086253497</v>
      </c>
      <c r="R46" s="262">
        <f>VLOOKUP(A46,'Exchange rate info'!$C$8:$J$19,7,FALSE)</f>
        <v>1.4914482445683991E-2</v>
      </c>
      <c r="W46" s="41"/>
    </row>
    <row r="47" spans="1:23" ht="13">
      <c r="A47" s="258" t="str">
        <f t="shared" si="0"/>
        <v>Philippines2016 H1N</v>
      </c>
      <c r="B47" s="259"/>
      <c r="C47" s="254" t="s">
        <v>378</v>
      </c>
      <c r="D47" s="254" t="s">
        <v>19</v>
      </c>
      <c r="E47" s="254" t="s">
        <v>377</v>
      </c>
      <c r="F47" s="254" t="s">
        <v>404</v>
      </c>
      <c r="G47" s="270">
        <v>2016</v>
      </c>
      <c r="H47" s="271" t="s">
        <v>426</v>
      </c>
      <c r="I47" s="269">
        <v>364020</v>
      </c>
      <c r="J47" s="269">
        <v>531780</v>
      </c>
      <c r="K47" s="269">
        <v>820130</v>
      </c>
      <c r="L47" s="269">
        <v>1345800</v>
      </c>
      <c r="M47" s="268">
        <f t="shared" si="9"/>
        <v>7760.4344794428252</v>
      </c>
      <c r="N47" s="268">
        <f t="shared" si="10"/>
        <v>11336.860193061111</v>
      </c>
      <c r="O47" s="268">
        <f t="shared" si="11"/>
        <v>17484.108372137369</v>
      </c>
      <c r="P47" s="268">
        <f t="shared" si="12"/>
        <v>28690.711286286893</v>
      </c>
      <c r="Q47" s="259"/>
      <c r="R47" s="262">
        <f>VLOOKUP(A47,'Exchange rate info'!$C$8:$J$19,7,FALSE)</f>
        <v>2.1318703586184345E-2</v>
      </c>
      <c r="W47" s="41"/>
    </row>
    <row r="48" spans="1:23" ht="13">
      <c r="A48" s="258" t="str">
        <f t="shared" si="0"/>
        <v>Philippines2016 H1N</v>
      </c>
      <c r="B48" s="259"/>
      <c r="C48" s="254" t="s">
        <v>378</v>
      </c>
      <c r="D48" s="254" t="s">
        <v>19</v>
      </c>
      <c r="E48" s="254" t="s">
        <v>377</v>
      </c>
      <c r="F48" s="254" t="s">
        <v>10</v>
      </c>
      <c r="G48" s="270">
        <v>2016</v>
      </c>
      <c r="H48" s="271" t="s">
        <v>426</v>
      </c>
      <c r="I48" s="269">
        <v>249380</v>
      </c>
      <c r="J48" s="269">
        <v>395950</v>
      </c>
      <c r="K48" s="269">
        <v>614350</v>
      </c>
      <c r="L48" s="269">
        <v>1063070</v>
      </c>
      <c r="M48" s="268">
        <f t="shared" si="9"/>
        <v>5316.4583003226517</v>
      </c>
      <c r="N48" s="268">
        <f t="shared" si="10"/>
        <v>8441.1406849496907</v>
      </c>
      <c r="O48" s="268">
        <f t="shared" si="11"/>
        <v>13097.145548172353</v>
      </c>
      <c r="P48" s="268">
        <f t="shared" si="12"/>
        <v>22663.274221364991</v>
      </c>
      <c r="Q48" s="259"/>
      <c r="R48" s="262">
        <f>VLOOKUP(A48,'Exchange rate info'!$C$8:$J$19,7,FALSE)</f>
        <v>2.1318703586184345E-2</v>
      </c>
      <c r="W48" s="41"/>
    </row>
    <row r="49" spans="1:23" ht="13">
      <c r="A49" s="258" t="str">
        <f t="shared" si="0"/>
        <v>Philippines2016 H1N</v>
      </c>
      <c r="B49" s="259"/>
      <c r="C49" s="254" t="s">
        <v>378</v>
      </c>
      <c r="D49" s="254" t="s">
        <v>19</v>
      </c>
      <c r="E49" s="254" t="s">
        <v>377</v>
      </c>
      <c r="F49" s="254" t="s">
        <v>233</v>
      </c>
      <c r="G49" s="270">
        <v>2016</v>
      </c>
      <c r="H49" s="271" t="s">
        <v>426</v>
      </c>
      <c r="I49" s="269">
        <v>383230</v>
      </c>
      <c r="J49" s="269">
        <v>618070</v>
      </c>
      <c r="K49" s="269">
        <v>927260</v>
      </c>
      <c r="L49" s="269">
        <v>1512090</v>
      </c>
      <c r="M49" s="268">
        <f t="shared" si="9"/>
        <v>8169.966775333427</v>
      </c>
      <c r="N49" s="268">
        <f t="shared" si="10"/>
        <v>13176.451125512958</v>
      </c>
      <c r="O49" s="268">
        <f t="shared" si="11"/>
        <v>19767.981087325297</v>
      </c>
      <c r="P49" s="268">
        <f t="shared" si="12"/>
        <v>32235.798505633487</v>
      </c>
      <c r="Q49" s="259"/>
      <c r="R49" s="262">
        <f>VLOOKUP(A49,'Exchange rate info'!$C$8:$J$19,7,FALSE)</f>
        <v>2.1318703586184345E-2</v>
      </c>
      <c r="W49" s="41"/>
    </row>
    <row r="50" spans="1:23" ht="13">
      <c r="A50" s="258" t="str">
        <f t="shared" si="0"/>
        <v>Philippines2016 H1N</v>
      </c>
      <c r="B50" s="259"/>
      <c r="C50" s="254" t="s">
        <v>378</v>
      </c>
      <c r="D50" s="254" t="s">
        <v>19</v>
      </c>
      <c r="E50" s="254" t="s">
        <v>377</v>
      </c>
      <c r="F50" s="254" t="s">
        <v>405</v>
      </c>
      <c r="G50" s="270">
        <v>2016</v>
      </c>
      <c r="H50" s="271" t="s">
        <v>426</v>
      </c>
      <c r="I50" s="269">
        <v>506780</v>
      </c>
      <c r="J50" s="269">
        <v>788870</v>
      </c>
      <c r="K50" s="269">
        <v>1249090</v>
      </c>
      <c r="L50" s="269">
        <v>2039900</v>
      </c>
      <c r="M50" s="268">
        <f t="shared" si="9"/>
        <v>10803.892603406503</v>
      </c>
      <c r="N50" s="268">
        <f t="shared" si="10"/>
        <v>16817.685698033245</v>
      </c>
      <c r="O50" s="268">
        <f t="shared" si="11"/>
        <v>26628.979462467003</v>
      </c>
      <c r="P50" s="268">
        <f t="shared" si="12"/>
        <v>43488.023445457446</v>
      </c>
      <c r="Q50" s="259"/>
      <c r="R50" s="262">
        <f>VLOOKUP(A50,'Exchange rate info'!$C$8:$J$19,7,FALSE)</f>
        <v>2.1318703586184345E-2</v>
      </c>
      <c r="W50" s="41"/>
    </row>
    <row r="51" spans="1:23" s="259" customFormat="1" ht="13">
      <c r="A51" s="258" t="str">
        <f t="shared" si="0"/>
        <v>Philippines2016 H2N</v>
      </c>
      <c r="C51" s="254" t="s">
        <v>378</v>
      </c>
      <c r="D51" s="254" t="s">
        <v>19</v>
      </c>
      <c r="E51" s="254" t="s">
        <v>377</v>
      </c>
      <c r="F51" s="254" t="s">
        <v>404</v>
      </c>
      <c r="G51" s="265">
        <v>2016</v>
      </c>
      <c r="H51" s="254" t="s">
        <v>427</v>
      </c>
      <c r="I51" s="260">
        <v>364750.84800000006</v>
      </c>
      <c r="J51" s="260">
        <v>532579.66079999995</v>
      </c>
      <c r="K51" s="260">
        <v>820946.11860596319</v>
      </c>
      <c r="L51" s="260">
        <v>1347142.766403723</v>
      </c>
      <c r="M51" s="268">
        <f t="shared" si="9"/>
        <v>7635.5074490979232</v>
      </c>
      <c r="N51" s="268">
        <f t="shared" si="10"/>
        <v>11148.749864665</v>
      </c>
      <c r="O51" s="268">
        <f t="shared" si="11"/>
        <v>17185.265608824186</v>
      </c>
      <c r="P51" s="268">
        <f t="shared" si="12"/>
        <v>28200.396748286679</v>
      </c>
      <c r="R51" s="262">
        <f>VLOOKUP(A51,'Exchange rate info'!$C$8:$J$19,7,FALSE)</f>
        <v>2.0933487861549596E-2</v>
      </c>
      <c r="W51" s="41"/>
    </row>
    <row r="52" spans="1:23" s="259" customFormat="1" ht="13">
      <c r="A52" s="258" t="str">
        <f t="shared" si="0"/>
        <v>Philippines2016 H2N</v>
      </c>
      <c r="C52" s="254" t="s">
        <v>378</v>
      </c>
      <c r="D52" s="254" t="s">
        <v>19</v>
      </c>
      <c r="E52" s="254" t="s">
        <v>377</v>
      </c>
      <c r="F52" s="254" t="s">
        <v>10</v>
      </c>
      <c r="G52" s="265">
        <v>2016</v>
      </c>
      <c r="H52" s="254" t="s">
        <v>427</v>
      </c>
      <c r="I52" s="260">
        <v>250004.95016328414</v>
      </c>
      <c r="J52" s="260">
        <v>396746.72824475402</v>
      </c>
      <c r="K52" s="260">
        <v>615275.58830511733</v>
      </c>
      <c r="L52" s="260">
        <v>1064667.1751811632</v>
      </c>
      <c r="M52" s="261">
        <f t="shared" si="9"/>
        <v>5233.4755895704202</v>
      </c>
      <c r="N52" s="261">
        <f t="shared" si="10"/>
        <v>8305.2928198210739</v>
      </c>
      <c r="O52" s="261">
        <f t="shared" si="11"/>
        <v>12879.864059292961</v>
      </c>
      <c r="P52" s="261">
        <f t="shared" si="12"/>
        <v>22287.197388245178</v>
      </c>
      <c r="R52" s="262">
        <f>VLOOKUP(A52,'Exchange rate info'!$C$8:$J$19,7,FALSE)</f>
        <v>2.0933487861549596E-2</v>
      </c>
      <c r="W52" s="41"/>
    </row>
    <row r="53" spans="1:23" s="259" customFormat="1" ht="13">
      <c r="A53" s="258" t="str">
        <f t="shared" si="0"/>
        <v>Philippines2016 H2N</v>
      </c>
      <c r="C53" s="254" t="s">
        <v>378</v>
      </c>
      <c r="D53" s="254" t="s">
        <v>19</v>
      </c>
      <c r="E53" s="254" t="s">
        <v>377</v>
      </c>
      <c r="F53" s="254" t="s">
        <v>233</v>
      </c>
      <c r="G53" s="265">
        <v>2016</v>
      </c>
      <c r="H53" s="254" t="s">
        <v>427</v>
      </c>
      <c r="I53" s="260">
        <v>384000</v>
      </c>
      <c r="J53" s="260">
        <v>619000</v>
      </c>
      <c r="K53" s="260">
        <v>928190</v>
      </c>
      <c r="L53" s="260">
        <v>1513600.0000000002</v>
      </c>
      <c r="M53" s="261">
        <f t="shared" si="9"/>
        <v>8038.4593388350449</v>
      </c>
      <c r="N53" s="261">
        <f t="shared" si="10"/>
        <v>12957.828986299201</v>
      </c>
      <c r="O53" s="261">
        <f t="shared" si="11"/>
        <v>19430.254098211721</v>
      </c>
      <c r="P53" s="261">
        <f t="shared" si="12"/>
        <v>31684.927227241475</v>
      </c>
      <c r="R53" s="262">
        <f>VLOOKUP(A53,'Exchange rate info'!$C$8:$J$19,7,FALSE)</f>
        <v>2.0933487861549596E-2</v>
      </c>
      <c r="T53" s="272"/>
      <c r="W53" s="41"/>
    </row>
    <row r="54" spans="1:23" s="259" customFormat="1" ht="13">
      <c r="A54" s="258" t="str">
        <f t="shared" si="0"/>
        <v>Philippines2016 H2N</v>
      </c>
      <c r="C54" s="254" t="s">
        <v>378</v>
      </c>
      <c r="D54" s="254" t="s">
        <v>19</v>
      </c>
      <c r="E54" s="254" t="s">
        <v>377</v>
      </c>
      <c r="F54" s="254" t="s">
        <v>405</v>
      </c>
      <c r="G54" s="265">
        <v>2016</v>
      </c>
      <c r="H54" s="254" t="s">
        <v>427</v>
      </c>
      <c r="I54" s="260">
        <v>507798.24</v>
      </c>
      <c r="J54" s="260">
        <v>790050.17</v>
      </c>
      <c r="K54" s="260">
        <v>1250341.04</v>
      </c>
      <c r="L54" s="260">
        <v>2041938.3599999999</v>
      </c>
      <c r="M54" s="261">
        <f t="shared" si="9"/>
        <v>10629.988293156248</v>
      </c>
      <c r="N54" s="261">
        <f t="shared" si="10"/>
        <v>16538.505643710196</v>
      </c>
      <c r="O54" s="261">
        <f t="shared" si="11"/>
        <v>26173.998983637299</v>
      </c>
      <c r="P54" s="261">
        <f t="shared" si="12"/>
        <v>42744.891873092485</v>
      </c>
      <c r="R54" s="262">
        <f>VLOOKUP(A54,'Exchange rate info'!$C$8:$J$19,7,FALSE)</f>
        <v>2.0933487861549596E-2</v>
      </c>
      <c r="W54" s="41"/>
    </row>
    <row r="55" spans="1:23" ht="13">
      <c r="A55" s="258" t="str">
        <f t="shared" si="0"/>
        <v>Mexico2016 H1N</v>
      </c>
      <c r="B55" s="259"/>
      <c r="C55" s="263" t="s">
        <v>364</v>
      </c>
      <c r="D55" s="263" t="s">
        <v>393</v>
      </c>
      <c r="E55" s="254" t="s">
        <v>400</v>
      </c>
      <c r="F55" s="263" t="s">
        <v>404</v>
      </c>
      <c r="G55" s="270">
        <v>2016</v>
      </c>
      <c r="H55" s="271" t="s">
        <v>426</v>
      </c>
      <c r="I55" s="269">
        <v>245150</v>
      </c>
      <c r="J55" s="269">
        <v>351550</v>
      </c>
      <c r="K55" s="269">
        <v>549730</v>
      </c>
      <c r="L55" s="269">
        <v>1043420</v>
      </c>
      <c r="M55" s="268">
        <f t="shared" si="9"/>
        <v>13563.864625272305</v>
      </c>
      <c r="N55" s="268">
        <f t="shared" si="10"/>
        <v>19450.852983946479</v>
      </c>
      <c r="O55" s="268">
        <f t="shared" si="11"/>
        <v>30415.922090356697</v>
      </c>
      <c r="P55" s="268">
        <f t="shared" si="12"/>
        <v>57731.216101577113</v>
      </c>
      <c r="Q55" s="259"/>
      <c r="R55" s="262">
        <f>VLOOKUP(A55,'Exchange rate info'!$C$8:$J$19,7,FALSE)</f>
        <v>5.5328837957464024E-2</v>
      </c>
      <c r="W55" s="41"/>
    </row>
    <row r="56" spans="1:23" ht="13">
      <c r="A56" s="258" t="str">
        <f t="shared" si="0"/>
        <v>Mexico2016 H1N</v>
      </c>
      <c r="B56" s="259"/>
      <c r="C56" s="263" t="s">
        <v>364</v>
      </c>
      <c r="D56" s="263" t="s">
        <v>393</v>
      </c>
      <c r="E56" s="254" t="s">
        <v>400</v>
      </c>
      <c r="F56" s="263" t="s">
        <v>10</v>
      </c>
      <c r="G56" s="270">
        <v>2016</v>
      </c>
      <c r="H56" s="271" t="s">
        <v>426</v>
      </c>
      <c r="I56" s="269">
        <v>202090</v>
      </c>
      <c r="J56" s="269">
        <v>310050</v>
      </c>
      <c r="K56" s="269">
        <v>422550</v>
      </c>
      <c r="L56" s="269">
        <v>795200</v>
      </c>
      <c r="M56" s="268">
        <f t="shared" si="9"/>
        <v>11181.404862823905</v>
      </c>
      <c r="N56" s="268">
        <f t="shared" si="10"/>
        <v>17154.706208711719</v>
      </c>
      <c r="O56" s="268">
        <f t="shared" si="11"/>
        <v>23379.200478926425</v>
      </c>
      <c r="P56" s="268">
        <f t="shared" si="12"/>
        <v>43997.491943775392</v>
      </c>
      <c r="Q56" s="259"/>
      <c r="R56" s="262">
        <f>VLOOKUP(A56,'Exchange rate info'!$C$8:$J$19,7,FALSE)</f>
        <v>5.5328837957464024E-2</v>
      </c>
      <c r="W56" s="41"/>
    </row>
    <row r="57" spans="1:23" ht="13">
      <c r="A57" s="258" t="str">
        <f t="shared" si="0"/>
        <v>Mexico2016 H1N</v>
      </c>
      <c r="B57" s="259"/>
      <c r="C57" s="263" t="s">
        <v>364</v>
      </c>
      <c r="D57" s="263" t="s">
        <v>393</v>
      </c>
      <c r="E57" s="254" t="s">
        <v>400</v>
      </c>
      <c r="F57" s="263" t="s">
        <v>233</v>
      </c>
      <c r="G57" s="270">
        <v>2016</v>
      </c>
      <c r="H57" s="271" t="s">
        <v>426</v>
      </c>
      <c r="I57" s="269">
        <v>340290</v>
      </c>
      <c r="J57" s="269">
        <v>494580</v>
      </c>
      <c r="K57" s="269">
        <v>728550</v>
      </c>
      <c r="L57" s="269">
        <v>1240880</v>
      </c>
      <c r="M57" s="268">
        <f t="shared" si="9"/>
        <v>18827.850268545433</v>
      </c>
      <c r="N57" s="268">
        <f t="shared" si="10"/>
        <v>27364.536677002558</v>
      </c>
      <c r="O57" s="268">
        <f t="shared" si="11"/>
        <v>40309.824893910416</v>
      </c>
      <c r="P57" s="268">
        <f t="shared" si="12"/>
        <v>68656.448444657959</v>
      </c>
      <c r="Q57" s="259"/>
      <c r="R57" s="262">
        <f>VLOOKUP(A57,'Exchange rate info'!$C$8:$J$19,7,FALSE)</f>
        <v>5.5328837957464024E-2</v>
      </c>
      <c r="W57" s="41"/>
    </row>
    <row r="58" spans="1:23" ht="13">
      <c r="A58" s="258" t="str">
        <f t="shared" si="0"/>
        <v>Mexico2016 H1N</v>
      </c>
      <c r="B58" s="259"/>
      <c r="C58" s="263" t="s">
        <v>364</v>
      </c>
      <c r="D58" s="263" t="s">
        <v>393</v>
      </c>
      <c r="E58" s="254" t="s">
        <v>400</v>
      </c>
      <c r="F58" s="263" t="s">
        <v>405</v>
      </c>
      <c r="G58" s="270">
        <v>2016</v>
      </c>
      <c r="H58" s="271" t="s">
        <v>426</v>
      </c>
      <c r="I58" s="269">
        <v>305270</v>
      </c>
      <c r="J58" s="269">
        <v>479460</v>
      </c>
      <c r="K58" s="269">
        <v>715440</v>
      </c>
      <c r="L58" s="269">
        <v>1082610</v>
      </c>
      <c r="M58" s="268">
        <f t="shared" si="9"/>
        <v>16890.234363275042</v>
      </c>
      <c r="N58" s="268">
        <f t="shared" si="10"/>
        <v>26527.964647085701</v>
      </c>
      <c r="O58" s="268">
        <f t="shared" si="11"/>
        <v>39584.463828288062</v>
      </c>
      <c r="P58" s="268">
        <f t="shared" si="12"/>
        <v>59899.553261130124</v>
      </c>
      <c r="Q58" s="259"/>
      <c r="R58" s="262">
        <f>VLOOKUP(A58,'Exchange rate info'!$C$8:$J$19,7,FALSE)</f>
        <v>5.5328837957464024E-2</v>
      </c>
      <c r="W58" s="41"/>
    </row>
    <row r="59" spans="1:23" s="259" customFormat="1" ht="13">
      <c r="A59" s="258" t="str">
        <f t="shared" si="0"/>
        <v>Mexico2016 H2N</v>
      </c>
      <c r="C59" s="263" t="s">
        <v>364</v>
      </c>
      <c r="D59" s="263" t="s">
        <v>393</v>
      </c>
      <c r="E59" s="254" t="s">
        <v>400</v>
      </c>
      <c r="F59" s="263" t="s">
        <v>404</v>
      </c>
      <c r="G59" s="265">
        <v>2016</v>
      </c>
      <c r="H59" s="254" t="s">
        <v>427</v>
      </c>
      <c r="I59" s="264">
        <v>245520</v>
      </c>
      <c r="J59" s="264">
        <v>351900</v>
      </c>
      <c r="K59" s="264">
        <v>550000</v>
      </c>
      <c r="L59" s="264">
        <v>1043940.625</v>
      </c>
      <c r="M59" s="261">
        <f t="shared" si="9"/>
        <v>12894.748172637401</v>
      </c>
      <c r="N59" s="261">
        <f t="shared" si="10"/>
        <v>18481.842138934106</v>
      </c>
      <c r="O59" s="261">
        <f t="shared" si="11"/>
        <v>28886.084616123211</v>
      </c>
      <c r="P59" s="261">
        <f t="shared" si="12"/>
        <v>54827.922232651908</v>
      </c>
      <c r="R59" s="262">
        <f>VLOOKUP(A59,'Exchange rate info'!$C$8:$J$19,7,FALSE)</f>
        <v>5.2520153847496746E-2</v>
      </c>
      <c r="W59" s="41"/>
    </row>
    <row r="60" spans="1:23" s="259" customFormat="1" ht="13">
      <c r="A60" s="258" t="str">
        <f t="shared" si="0"/>
        <v>Mexico2016 H2N</v>
      </c>
      <c r="C60" s="263" t="s">
        <v>364</v>
      </c>
      <c r="D60" s="263" t="s">
        <v>393</v>
      </c>
      <c r="E60" s="254" t="s">
        <v>400</v>
      </c>
      <c r="F60" s="263" t="s">
        <v>10</v>
      </c>
      <c r="G60" s="265">
        <v>2016</v>
      </c>
      <c r="H60" s="254" t="s">
        <v>427</v>
      </c>
      <c r="I60" s="264">
        <v>202395.86640000003</v>
      </c>
      <c r="J60" s="264">
        <v>310362</v>
      </c>
      <c r="K60" s="264">
        <v>422760</v>
      </c>
      <c r="L60" s="264">
        <v>795600</v>
      </c>
      <c r="M60" s="261">
        <f t="shared" si="9"/>
        <v>10629.862041425398</v>
      </c>
      <c r="N60" s="261">
        <f t="shared" si="10"/>
        <v>16300.259988416785</v>
      </c>
      <c r="O60" s="261">
        <f t="shared" si="11"/>
        <v>22203.420240567724</v>
      </c>
      <c r="P60" s="261">
        <f t="shared" si="12"/>
        <v>41785.034401068413</v>
      </c>
      <c r="R60" s="262">
        <f>VLOOKUP(A60,'Exchange rate info'!$C$8:$J$19,7,FALSE)</f>
        <v>5.2520153847496746E-2</v>
      </c>
      <c r="W60" s="41"/>
    </row>
    <row r="61" spans="1:23" s="259" customFormat="1" ht="13">
      <c r="A61" s="258" t="str">
        <f t="shared" si="0"/>
        <v>Mexico2016 H2N</v>
      </c>
      <c r="C61" s="263" t="s">
        <v>364</v>
      </c>
      <c r="D61" s="263" t="s">
        <v>393</v>
      </c>
      <c r="E61" s="254" t="s">
        <v>400</v>
      </c>
      <c r="F61" s="263" t="s">
        <v>233</v>
      </c>
      <c r="G61" s="265">
        <v>2016</v>
      </c>
      <c r="H61" s="254" t="s">
        <v>427</v>
      </c>
      <c r="I61" s="264">
        <v>340797.6</v>
      </c>
      <c r="J61" s="264">
        <v>495072.864</v>
      </c>
      <c r="K61" s="264">
        <v>728910</v>
      </c>
      <c r="L61" s="264">
        <v>1241502.6000000001</v>
      </c>
      <c r="M61" s="261">
        <f t="shared" si="9"/>
        <v>17898.742382857658</v>
      </c>
      <c r="N61" s="261">
        <f t="shared" si="10"/>
        <v>26001.302983000835</v>
      </c>
      <c r="O61" s="261">
        <f t="shared" si="11"/>
        <v>38282.465340978852</v>
      </c>
      <c r="P61" s="261">
        <f t="shared" si="12"/>
        <v>65203.90755406722</v>
      </c>
      <c r="R61" s="262">
        <f>VLOOKUP(A61,'Exchange rate info'!$C$8:$J$19,7,FALSE)</f>
        <v>5.2520153847496746E-2</v>
      </c>
      <c r="W61" s="41"/>
    </row>
    <row r="62" spans="1:23" s="259" customFormat="1" ht="13">
      <c r="A62" s="258" t="str">
        <f t="shared" si="0"/>
        <v>Mexico2016 H2N</v>
      </c>
      <c r="C62" s="263" t="s">
        <v>364</v>
      </c>
      <c r="D62" s="263" t="s">
        <v>393</v>
      </c>
      <c r="E62" s="254" t="s">
        <v>400</v>
      </c>
      <c r="F62" s="263" t="s">
        <v>405</v>
      </c>
      <c r="G62" s="265">
        <v>2016</v>
      </c>
      <c r="H62" s="254" t="s">
        <v>427</v>
      </c>
      <c r="I62" s="264">
        <v>305727.65999999997</v>
      </c>
      <c r="J62" s="264">
        <v>479944.44999999995</v>
      </c>
      <c r="K62" s="264">
        <v>715792.72</v>
      </c>
      <c r="L62" s="264">
        <v>1083151.2</v>
      </c>
      <c r="M62" s="261">
        <f t="shared" si="9"/>
        <v>16056.863738635177</v>
      </c>
      <c r="N62" s="261">
        <f t="shared" si="10"/>
        <v>25206.756352252207</v>
      </c>
      <c r="O62" s="261">
        <f t="shared" si="11"/>
        <v>37593.543777318162</v>
      </c>
      <c r="P62" s="261">
        <f t="shared" si="12"/>
        <v>56887.267664100713</v>
      </c>
      <c r="R62" s="262">
        <f>VLOOKUP(A62,'Exchange rate info'!$C$8:$J$19,7,FALSE)</f>
        <v>5.2520153847496746E-2</v>
      </c>
      <c r="W62" s="41"/>
    </row>
    <row r="63" spans="1:23" ht="14.5">
      <c r="A63"/>
      <c r="B63"/>
      <c r="C63"/>
      <c r="D63"/>
      <c r="E63"/>
      <c r="F63"/>
      <c r="G63"/>
      <c r="H63"/>
      <c r="I63"/>
      <c r="J63"/>
      <c r="K63"/>
      <c r="L63"/>
      <c r="M63"/>
      <c r="N63"/>
      <c r="O63"/>
      <c r="P63"/>
      <c r="Q63"/>
      <c r="R63"/>
    </row>
    <row r="64" spans="1:23" ht="14.5">
      <c r="A64"/>
      <c r="B64"/>
      <c r="C64"/>
      <c r="D64"/>
      <c r="E64"/>
      <c r="F64"/>
      <c r="G64"/>
      <c r="H64"/>
      <c r="I64"/>
      <c r="J64"/>
      <c r="K64"/>
      <c r="L64"/>
      <c r="M64"/>
      <c r="N64"/>
      <c r="O64"/>
      <c r="P64"/>
      <c r="Q64"/>
      <c r="R64"/>
    </row>
    <row r="65" spans="1:18" ht="14.5">
      <c r="A65"/>
      <c r="B65"/>
      <c r="C65"/>
      <c r="D65"/>
      <c r="E65"/>
      <c r="F65"/>
      <c r="G65"/>
      <c r="H65"/>
      <c r="I65"/>
      <c r="J65"/>
      <c r="K65"/>
      <c r="L65"/>
      <c r="M65"/>
      <c r="N65"/>
      <c r="O65"/>
      <c r="P65"/>
      <c r="Q65"/>
      <c r="R65"/>
    </row>
    <row r="66" spans="1:18" ht="14.5">
      <c r="A66"/>
      <c r="B66"/>
      <c r="C66"/>
      <c r="D66"/>
      <c r="E66"/>
      <c r="F66"/>
      <c r="G66"/>
      <c r="H66"/>
      <c r="I66"/>
      <c r="J66"/>
      <c r="K66"/>
      <c r="L66"/>
      <c r="M66"/>
      <c r="N66"/>
      <c r="O66"/>
      <c r="P66"/>
      <c r="Q66"/>
      <c r="R66"/>
    </row>
    <row r="67" spans="1:18" ht="14.5">
      <c r="A67"/>
      <c r="B67"/>
      <c r="C67"/>
      <c r="D67"/>
      <c r="E67" t="s">
        <v>402</v>
      </c>
      <c r="F67"/>
      <c r="G67"/>
      <c r="H67"/>
      <c r="I67"/>
      <c r="J67"/>
      <c r="K67"/>
      <c r="L67"/>
      <c r="M67"/>
      <c r="N67"/>
      <c r="O67"/>
      <c r="P67"/>
      <c r="Q67"/>
      <c r="R67"/>
    </row>
    <row r="68" spans="1:18" ht="14.5">
      <c r="A68"/>
      <c r="B68"/>
      <c r="C68"/>
      <c r="D68"/>
      <c r="E68"/>
      <c r="F68"/>
      <c r="G68"/>
      <c r="H68"/>
      <c r="I68"/>
      <c r="J68"/>
      <c r="K68"/>
      <c r="L68"/>
      <c r="M68"/>
      <c r="N68"/>
      <c r="O68"/>
      <c r="P68"/>
      <c r="Q68"/>
      <c r="R68"/>
    </row>
    <row r="69" spans="1:18" ht="14.5">
      <c r="A69"/>
      <c r="B69"/>
      <c r="C69"/>
      <c r="D69"/>
      <c r="E69"/>
      <c r="F69"/>
      <c r="G69"/>
      <c r="H69"/>
      <c r="I69"/>
      <c r="J69"/>
      <c r="K69"/>
      <c r="L69"/>
      <c r="M69"/>
      <c r="N69"/>
      <c r="O69"/>
      <c r="P69"/>
      <c r="Q69"/>
      <c r="R69"/>
    </row>
    <row r="70" spans="1:18" ht="14.5">
      <c r="A70"/>
      <c r="B70"/>
      <c r="C70"/>
      <c r="D70"/>
      <c r="E70"/>
      <c r="F70"/>
      <c r="G70"/>
      <c r="H70"/>
      <c r="I70"/>
      <c r="J70"/>
      <c r="K70"/>
      <c r="L70"/>
      <c r="M70"/>
      <c r="N70"/>
      <c r="O70"/>
      <c r="P70"/>
      <c r="Q70"/>
      <c r="R70"/>
    </row>
    <row r="71" spans="1:18" ht="14.5">
      <c r="A71"/>
      <c r="B71"/>
      <c r="C71"/>
      <c r="D71"/>
      <c r="E71"/>
      <c r="F71"/>
      <c r="G71"/>
      <c r="H71"/>
      <c r="I71"/>
      <c r="J71"/>
      <c r="K71"/>
      <c r="L71"/>
      <c r="M71"/>
      <c r="N71"/>
      <c r="O71"/>
      <c r="P71"/>
      <c r="Q71"/>
      <c r="R71"/>
    </row>
    <row r="72" spans="1:18" ht="14.5">
      <c r="A72"/>
      <c r="B72"/>
      <c r="C72"/>
      <c r="D72"/>
      <c r="E72"/>
      <c r="F72"/>
      <c r="G72"/>
      <c r="H72"/>
      <c r="I72"/>
      <c r="J72"/>
      <c r="K72"/>
      <c r="L72"/>
      <c r="M72"/>
      <c r="N72"/>
      <c r="O72"/>
      <c r="P72"/>
      <c r="Q72"/>
      <c r="R72"/>
    </row>
    <row r="73" spans="1:18" ht="14.5">
      <c r="A73"/>
      <c r="B73"/>
      <c r="C73"/>
      <c r="D73"/>
      <c r="E73"/>
      <c r="F73"/>
      <c r="G73"/>
      <c r="H73"/>
      <c r="I73"/>
      <c r="J73"/>
      <c r="K73"/>
      <c r="L73"/>
      <c r="M73"/>
      <c r="N73"/>
      <c r="O73"/>
      <c r="P73"/>
      <c r="Q73"/>
      <c r="R73"/>
    </row>
    <row r="74" spans="1:18" ht="14.5">
      <c r="A74"/>
      <c r="B74"/>
      <c r="C74"/>
      <c r="D74"/>
      <c r="E74"/>
      <c r="F74"/>
      <c r="G74"/>
      <c r="H74"/>
      <c r="I74"/>
      <c r="J74"/>
      <c r="K74"/>
      <c r="L74"/>
      <c r="M74"/>
      <c r="N74"/>
      <c r="O74"/>
      <c r="P74"/>
      <c r="Q74"/>
      <c r="R74"/>
    </row>
    <row r="75" spans="1:18" ht="14.5">
      <c r="A75"/>
      <c r="B75"/>
      <c r="C75"/>
      <c r="D75"/>
      <c r="E75"/>
      <c r="F75"/>
      <c r="G75"/>
      <c r="H75"/>
      <c r="I75"/>
      <c r="J75"/>
      <c r="K75"/>
      <c r="L75"/>
      <c r="M75"/>
      <c r="N75"/>
      <c r="O75"/>
      <c r="P75"/>
      <c r="Q75"/>
      <c r="R75"/>
    </row>
    <row r="76" spans="1:18" ht="14.5">
      <c r="A76"/>
      <c r="B76"/>
      <c r="C76"/>
      <c r="D76"/>
      <c r="E76"/>
      <c r="F76"/>
      <c r="G76"/>
      <c r="H76"/>
      <c r="I76"/>
      <c r="J76"/>
      <c r="K76"/>
      <c r="L76"/>
      <c r="M76"/>
      <c r="N76"/>
      <c r="O76"/>
      <c r="P76"/>
      <c r="Q76"/>
      <c r="R76"/>
    </row>
    <row r="77" spans="1:18" ht="14.5">
      <c r="A77"/>
      <c r="B77"/>
      <c r="C77"/>
      <c r="D77"/>
      <c r="E77"/>
      <c r="F77"/>
      <c r="G77"/>
      <c r="H77"/>
      <c r="I77"/>
      <c r="J77"/>
      <c r="K77"/>
      <c r="L77"/>
      <c r="M77"/>
      <c r="N77"/>
      <c r="O77"/>
      <c r="P77"/>
      <c r="Q77"/>
      <c r="R77"/>
    </row>
    <row r="78" spans="1:18" ht="14.5">
      <c r="A78"/>
      <c r="B78"/>
      <c r="C78"/>
      <c r="D78"/>
      <c r="E78"/>
      <c r="F78"/>
      <c r="G78"/>
      <c r="H78"/>
      <c r="I78"/>
      <c r="J78"/>
      <c r="K78"/>
      <c r="L78"/>
      <c r="M78"/>
      <c r="N78"/>
      <c r="O78"/>
      <c r="P78"/>
      <c r="Q78"/>
      <c r="R78"/>
    </row>
    <row r="79" spans="1:18" ht="14.5">
      <c r="A79"/>
      <c r="B79"/>
      <c r="C79"/>
      <c r="D79"/>
      <c r="E79"/>
      <c r="F79"/>
      <c r="G79"/>
      <c r="H79"/>
      <c r="I79"/>
      <c r="J79"/>
      <c r="K79"/>
      <c r="L79"/>
      <c r="M79"/>
      <c r="N79"/>
      <c r="O79"/>
      <c r="P79"/>
      <c r="Q79"/>
      <c r="R79"/>
    </row>
    <row r="80" spans="1:18" ht="14.5">
      <c r="A80"/>
      <c r="B80"/>
      <c r="C80"/>
      <c r="D80"/>
      <c r="E80"/>
      <c r="F80"/>
      <c r="G80"/>
      <c r="H80"/>
      <c r="I80"/>
      <c r="J80"/>
      <c r="K80"/>
      <c r="L80"/>
      <c r="M80"/>
      <c r="N80"/>
      <c r="O80"/>
      <c r="P80"/>
      <c r="Q80"/>
      <c r="R80"/>
    </row>
    <row r="81" spans="1:18" ht="14.5">
      <c r="A81"/>
      <c r="B81"/>
      <c r="C81"/>
      <c r="D81"/>
      <c r="E81"/>
      <c r="F81"/>
      <c r="G81"/>
      <c r="H81"/>
      <c r="I81"/>
      <c r="J81"/>
      <c r="K81"/>
      <c r="L81"/>
      <c r="M81"/>
      <c r="N81"/>
      <c r="O81"/>
      <c r="P81"/>
      <c r="Q81"/>
      <c r="R81"/>
    </row>
    <row r="82" spans="1:18" ht="14.5">
      <c r="A82"/>
      <c r="B82"/>
      <c r="C82"/>
      <c r="D82"/>
      <c r="E82"/>
      <c r="F82"/>
      <c r="G82"/>
      <c r="H82"/>
      <c r="I82"/>
      <c r="J82"/>
      <c r="K82"/>
      <c r="L82"/>
      <c r="M82"/>
      <c r="N82"/>
      <c r="O82"/>
      <c r="P82"/>
      <c r="Q82"/>
      <c r="R82"/>
    </row>
    <row r="83" spans="1:18" ht="14.5">
      <c r="A83"/>
      <c r="B83"/>
      <c r="C83"/>
      <c r="D83"/>
      <c r="E83"/>
      <c r="F83"/>
      <c r="G83"/>
      <c r="H83"/>
      <c r="I83"/>
      <c r="J83"/>
      <c r="K83"/>
      <c r="L83"/>
      <c r="M83"/>
      <c r="N83"/>
      <c r="O83"/>
      <c r="P83"/>
      <c r="Q83"/>
      <c r="R83"/>
    </row>
    <row r="84" spans="1:18" ht="14.5">
      <c r="A84"/>
      <c r="B84"/>
      <c r="C84"/>
      <c r="D84"/>
      <c r="E84"/>
      <c r="F84"/>
      <c r="G84"/>
      <c r="H84"/>
      <c r="I84"/>
      <c r="J84"/>
      <c r="K84"/>
      <c r="L84"/>
      <c r="M84"/>
      <c r="N84"/>
      <c r="O84"/>
      <c r="P84"/>
      <c r="Q84"/>
      <c r="R84"/>
    </row>
    <row r="85" spans="1:18" ht="14.5">
      <c r="A85"/>
      <c r="B85"/>
      <c r="C85"/>
      <c r="D85"/>
      <c r="E85"/>
      <c r="F85"/>
      <c r="G85"/>
      <c r="H85"/>
      <c r="I85"/>
      <c r="J85"/>
      <c r="K85"/>
      <c r="L85"/>
      <c r="M85"/>
      <c r="N85"/>
      <c r="O85"/>
      <c r="P85"/>
      <c r="Q85"/>
      <c r="R85"/>
    </row>
    <row r="86" spans="1:18" ht="14.5">
      <c r="A86"/>
      <c r="B86"/>
      <c r="C86"/>
      <c r="D86"/>
      <c r="E86"/>
      <c r="F86"/>
      <c r="G86"/>
      <c r="H86"/>
      <c r="I86"/>
      <c r="J86"/>
      <c r="K86"/>
      <c r="L86"/>
      <c r="M86"/>
      <c r="N86"/>
      <c r="O86"/>
      <c r="P86"/>
      <c r="Q86"/>
      <c r="R86"/>
    </row>
    <row r="87" spans="1:18" ht="14.5">
      <c r="A87"/>
      <c r="B87"/>
      <c r="C87"/>
      <c r="D87"/>
      <c r="E87"/>
      <c r="F87"/>
      <c r="G87"/>
      <c r="H87"/>
      <c r="I87"/>
      <c r="J87"/>
      <c r="K87"/>
      <c r="L87"/>
      <c r="M87"/>
      <c r="N87"/>
      <c r="O87"/>
      <c r="P87"/>
      <c r="Q87"/>
      <c r="R87"/>
    </row>
    <row r="88" spans="1:18" ht="14.5">
      <c r="A88"/>
      <c r="B88"/>
      <c r="C88"/>
      <c r="D88"/>
      <c r="E88"/>
      <c r="F88"/>
      <c r="G88"/>
      <c r="H88"/>
      <c r="I88"/>
      <c r="J88"/>
      <c r="K88"/>
      <c r="L88"/>
      <c r="M88"/>
      <c r="N88"/>
      <c r="O88"/>
      <c r="P88"/>
      <c r="Q88"/>
      <c r="R88"/>
    </row>
    <row r="89" spans="1:18" ht="14.5">
      <c r="A89"/>
      <c r="B89"/>
      <c r="C89"/>
      <c r="D89"/>
      <c r="E89"/>
      <c r="F89"/>
      <c r="G89"/>
      <c r="H89"/>
      <c r="I89"/>
      <c r="J89"/>
      <c r="K89"/>
      <c r="L89"/>
      <c r="M89"/>
      <c r="N89"/>
      <c r="O89"/>
      <c r="P89"/>
      <c r="Q89"/>
      <c r="R89"/>
    </row>
    <row r="90" spans="1:18" ht="14.5">
      <c r="A90"/>
      <c r="B90"/>
      <c r="C90"/>
      <c r="D90"/>
      <c r="E90"/>
      <c r="F90"/>
      <c r="G90"/>
      <c r="H90"/>
      <c r="I90"/>
      <c r="J90"/>
      <c r="K90"/>
      <c r="L90"/>
      <c r="M90"/>
      <c r="N90"/>
      <c r="O90"/>
      <c r="P90"/>
      <c r="Q90"/>
      <c r="R90"/>
    </row>
    <row r="91" spans="1:18" ht="14.5">
      <c r="A91"/>
      <c r="B91"/>
      <c r="C91"/>
      <c r="D91"/>
      <c r="E91"/>
      <c r="F91"/>
      <c r="G91"/>
      <c r="H91"/>
      <c r="I91"/>
      <c r="J91"/>
      <c r="K91"/>
      <c r="L91"/>
      <c r="M91"/>
      <c r="N91"/>
      <c r="O91"/>
      <c r="P91"/>
      <c r="Q91"/>
      <c r="R91"/>
    </row>
    <row r="92" spans="1:18" ht="14.5">
      <c r="A92"/>
      <c r="B92"/>
      <c r="C92"/>
      <c r="D92"/>
      <c r="E92"/>
      <c r="F92"/>
      <c r="G92"/>
      <c r="H92"/>
      <c r="I92"/>
      <c r="J92"/>
      <c r="K92"/>
      <c r="L92"/>
      <c r="M92"/>
      <c r="N92"/>
      <c r="O92"/>
      <c r="P92"/>
      <c r="Q92"/>
      <c r="R92"/>
    </row>
    <row r="93" spans="1:18" ht="14.5">
      <c r="A93"/>
      <c r="B93"/>
      <c r="C93"/>
      <c r="D93"/>
      <c r="E93"/>
      <c r="F93"/>
      <c r="G93"/>
      <c r="H93"/>
      <c r="I93"/>
      <c r="J93"/>
      <c r="K93"/>
      <c r="L93"/>
      <c r="M93"/>
      <c r="N93"/>
      <c r="O93"/>
      <c r="P93"/>
      <c r="Q93"/>
      <c r="R93"/>
    </row>
    <row r="94" spans="1:18" ht="14.5">
      <c r="A94"/>
      <c r="B94"/>
      <c r="C94"/>
      <c r="D94"/>
      <c r="E94"/>
      <c r="F94"/>
      <c r="G94"/>
      <c r="H94"/>
      <c r="I94"/>
      <c r="J94"/>
      <c r="K94"/>
      <c r="L94"/>
      <c r="M94"/>
      <c r="N94"/>
      <c r="O94"/>
      <c r="P94"/>
      <c r="Q94"/>
      <c r="R94"/>
    </row>
    <row r="95" spans="1:18" ht="14.5">
      <c r="A95"/>
      <c r="B95"/>
      <c r="C95"/>
      <c r="D95"/>
      <c r="E95"/>
      <c r="F95"/>
      <c r="G95"/>
      <c r="H95"/>
      <c r="I95"/>
      <c r="J95"/>
      <c r="K95"/>
      <c r="L95"/>
      <c r="M95"/>
      <c r="N95"/>
      <c r="O95"/>
      <c r="P95"/>
      <c r="Q95"/>
      <c r="R95"/>
    </row>
    <row r="96" spans="1:18" ht="14.5">
      <c r="A96"/>
      <c r="B96"/>
      <c r="C96"/>
      <c r="D96"/>
      <c r="E96"/>
      <c r="F96"/>
      <c r="G96"/>
      <c r="H96"/>
      <c r="I96"/>
      <c r="J96"/>
      <c r="K96"/>
      <c r="L96"/>
      <c r="M96"/>
      <c r="N96"/>
      <c r="O96"/>
      <c r="P96"/>
      <c r="Q96"/>
      <c r="R96"/>
    </row>
    <row r="97" spans="1:18" ht="14.5">
      <c r="A97"/>
      <c r="B97"/>
      <c r="C97"/>
      <c r="D97"/>
      <c r="E97"/>
      <c r="F97"/>
      <c r="G97"/>
      <c r="H97"/>
      <c r="I97"/>
      <c r="J97"/>
      <c r="K97"/>
      <c r="L97"/>
      <c r="M97"/>
      <c r="N97"/>
      <c r="O97"/>
      <c r="P97"/>
      <c r="Q97"/>
      <c r="R97"/>
    </row>
    <row r="98" spans="1:18" ht="14.5">
      <c r="A98"/>
      <c r="B98"/>
      <c r="C98"/>
      <c r="D98"/>
      <c r="E98"/>
      <c r="F98"/>
      <c r="G98"/>
      <c r="H98"/>
      <c r="I98"/>
      <c r="J98"/>
      <c r="K98"/>
      <c r="L98"/>
      <c r="M98"/>
      <c r="N98"/>
      <c r="O98"/>
      <c r="P98"/>
      <c r="Q98"/>
      <c r="R98"/>
    </row>
    <row r="99" spans="1:18" ht="14.5">
      <c r="A99"/>
      <c r="B99"/>
      <c r="C99"/>
      <c r="D99"/>
      <c r="E99"/>
      <c r="F99"/>
      <c r="G99"/>
      <c r="H99"/>
      <c r="I99"/>
      <c r="J99"/>
      <c r="K99"/>
      <c r="L99"/>
      <c r="M99"/>
      <c r="N99"/>
      <c r="O99"/>
      <c r="P99"/>
      <c r="Q99"/>
      <c r="R99"/>
    </row>
    <row r="100" spans="1:18" ht="14.5">
      <c r="A100"/>
      <c r="B100"/>
      <c r="C100"/>
      <c r="D100"/>
      <c r="E100"/>
      <c r="F100"/>
      <c r="G100"/>
      <c r="H100"/>
      <c r="I100"/>
      <c r="J100"/>
      <c r="K100"/>
      <c r="L100"/>
      <c r="M100"/>
      <c r="N100"/>
      <c r="O100"/>
      <c r="P100"/>
      <c r="Q100"/>
      <c r="R100"/>
    </row>
    <row r="101" spans="1:18" ht="14.5">
      <c r="A101"/>
      <c r="B101"/>
      <c r="C101"/>
      <c r="D101"/>
      <c r="E101"/>
      <c r="F101"/>
      <c r="G101"/>
      <c r="H101"/>
      <c r="I101"/>
      <c r="J101"/>
      <c r="K101"/>
      <c r="L101"/>
      <c r="M101"/>
      <c r="N101"/>
      <c r="O101"/>
      <c r="P101"/>
      <c r="Q101"/>
      <c r="R101"/>
    </row>
    <row r="102" spans="1:18" ht="14.5">
      <c r="A102"/>
      <c r="B102"/>
      <c r="C102"/>
      <c r="D102"/>
      <c r="E102"/>
      <c r="F102"/>
      <c r="G102"/>
      <c r="H102"/>
      <c r="I102"/>
      <c r="J102"/>
      <c r="K102"/>
      <c r="L102"/>
      <c r="M102"/>
      <c r="N102"/>
      <c r="O102"/>
      <c r="P102"/>
      <c r="Q102"/>
      <c r="R102"/>
    </row>
    <row r="103" spans="1:18" ht="14.5">
      <c r="A103"/>
      <c r="B103"/>
      <c r="C103"/>
      <c r="D103"/>
      <c r="E103"/>
      <c r="F103"/>
      <c r="G103"/>
      <c r="H103"/>
      <c r="I103"/>
      <c r="J103"/>
      <c r="K103"/>
      <c r="L103"/>
      <c r="M103"/>
      <c r="N103"/>
      <c r="O103"/>
      <c r="P103"/>
      <c r="Q103"/>
      <c r="R103"/>
    </row>
    <row r="104" spans="1:18" ht="14.5">
      <c r="A104"/>
      <c r="B104"/>
      <c r="C104"/>
      <c r="D104"/>
      <c r="E104"/>
      <c r="F104"/>
      <c r="G104"/>
      <c r="H104"/>
      <c r="I104"/>
      <c r="J104"/>
      <c r="K104"/>
      <c r="L104"/>
      <c r="M104"/>
      <c r="N104"/>
      <c r="O104"/>
      <c r="P104"/>
      <c r="Q104"/>
      <c r="R104"/>
    </row>
    <row r="105" spans="1:18" ht="14.5">
      <c r="A105"/>
      <c r="B105"/>
      <c r="C105"/>
      <c r="D105"/>
      <c r="E105"/>
      <c r="F105"/>
      <c r="G105"/>
      <c r="H105"/>
      <c r="I105"/>
      <c r="J105"/>
      <c r="K105"/>
      <c r="L105"/>
      <c r="M105"/>
      <c r="N105"/>
      <c r="O105"/>
      <c r="P105"/>
      <c r="Q105"/>
      <c r="R105"/>
    </row>
    <row r="106" spans="1:18" ht="14.5">
      <c r="A106"/>
      <c r="B106"/>
      <c r="C106"/>
      <c r="D106"/>
      <c r="E106"/>
      <c r="F106"/>
      <c r="G106"/>
      <c r="H106"/>
      <c r="I106"/>
      <c r="J106"/>
      <c r="K106"/>
      <c r="L106"/>
      <c r="M106"/>
      <c r="N106"/>
      <c r="O106"/>
      <c r="P106"/>
      <c r="Q106"/>
      <c r="R106"/>
    </row>
    <row r="107" spans="1:18" ht="14.5">
      <c r="A107"/>
      <c r="B107"/>
      <c r="C107"/>
      <c r="D107"/>
      <c r="E107"/>
      <c r="F107"/>
      <c r="G107"/>
      <c r="H107"/>
      <c r="I107"/>
      <c r="J107"/>
      <c r="K107"/>
      <c r="L107"/>
      <c r="M107"/>
      <c r="N107"/>
      <c r="O107"/>
      <c r="P107"/>
      <c r="Q107"/>
      <c r="R107"/>
    </row>
    <row r="108" spans="1:18" ht="14.5">
      <c r="A108"/>
      <c r="B108"/>
      <c r="C108"/>
      <c r="D108"/>
      <c r="E108"/>
      <c r="F108"/>
      <c r="G108"/>
      <c r="H108"/>
      <c r="I108"/>
      <c r="J108"/>
      <c r="K108"/>
      <c r="L108"/>
      <c r="M108"/>
      <c r="N108"/>
      <c r="O108"/>
      <c r="P108"/>
      <c r="Q108"/>
      <c r="R108"/>
    </row>
    <row r="109" spans="1:18" ht="14.5">
      <c r="A109"/>
      <c r="B109"/>
      <c r="C109"/>
      <c r="D109"/>
      <c r="E109"/>
      <c r="F109"/>
      <c r="G109"/>
      <c r="H109"/>
      <c r="I109"/>
      <c r="J109"/>
      <c r="K109"/>
      <c r="L109"/>
      <c r="M109"/>
      <c r="N109"/>
      <c r="O109"/>
      <c r="P109"/>
      <c r="Q109"/>
      <c r="R109"/>
    </row>
    <row r="110" spans="1:18" ht="14.5">
      <c r="A110"/>
      <c r="B110"/>
      <c r="C110"/>
      <c r="D110"/>
      <c r="E110"/>
      <c r="F110"/>
      <c r="G110"/>
      <c r="H110"/>
      <c r="I110"/>
      <c r="J110"/>
      <c r="K110"/>
      <c r="L110"/>
      <c r="M110"/>
      <c r="N110"/>
      <c r="O110"/>
      <c r="P110"/>
      <c r="Q110"/>
      <c r="R110"/>
    </row>
    <row r="111" spans="1:18" ht="14.5">
      <c r="A111"/>
      <c r="B111"/>
      <c r="C111"/>
      <c r="D111"/>
      <c r="E111"/>
      <c r="F111"/>
      <c r="G111"/>
      <c r="H111"/>
      <c r="I111"/>
      <c r="J111"/>
      <c r="K111"/>
      <c r="L111"/>
      <c r="M111"/>
      <c r="N111"/>
      <c r="O111"/>
      <c r="P111"/>
      <c r="Q111"/>
      <c r="R111"/>
    </row>
    <row r="112" spans="1:18" ht="14.5">
      <c r="A112"/>
      <c r="B112"/>
      <c r="C112"/>
      <c r="D112"/>
      <c r="E112"/>
      <c r="F112"/>
      <c r="G112"/>
      <c r="H112"/>
      <c r="I112"/>
      <c r="J112"/>
      <c r="K112"/>
      <c r="L112"/>
      <c r="M112"/>
      <c r="N112"/>
      <c r="O112"/>
      <c r="P112"/>
      <c r="Q112"/>
      <c r="R112"/>
    </row>
    <row r="113" spans="1:18" ht="14.5">
      <c r="A113"/>
      <c r="B113"/>
      <c r="C113"/>
      <c r="D113"/>
      <c r="E113"/>
      <c r="F113"/>
      <c r="G113"/>
      <c r="H113"/>
      <c r="I113"/>
      <c r="J113"/>
      <c r="K113"/>
      <c r="L113"/>
      <c r="M113"/>
      <c r="N113"/>
      <c r="O113"/>
      <c r="P113"/>
      <c r="Q113"/>
      <c r="R113"/>
    </row>
    <row r="114" spans="1:18" ht="14.5">
      <c r="A114"/>
      <c r="B114"/>
      <c r="C114"/>
      <c r="D114"/>
      <c r="E114"/>
      <c r="F114"/>
      <c r="G114"/>
      <c r="H114"/>
      <c r="I114"/>
      <c r="J114"/>
      <c r="K114"/>
      <c r="L114"/>
      <c r="M114"/>
      <c r="N114"/>
      <c r="O114"/>
      <c r="P114"/>
      <c r="Q114"/>
      <c r="R114"/>
    </row>
    <row r="115" spans="1:18" ht="14.5">
      <c r="A115"/>
      <c r="B115"/>
      <c r="C115"/>
      <c r="D115"/>
      <c r="E115"/>
      <c r="F115"/>
      <c r="G115"/>
      <c r="H115"/>
      <c r="I115"/>
      <c r="J115"/>
      <c r="K115"/>
      <c r="L115"/>
      <c r="M115"/>
      <c r="N115"/>
      <c r="O115"/>
      <c r="P115"/>
      <c r="Q115"/>
      <c r="R115"/>
    </row>
    <row r="116" spans="1:18" ht="14.5">
      <c r="A116"/>
      <c r="B116"/>
      <c r="C116"/>
      <c r="D116"/>
      <c r="E116"/>
      <c r="F116"/>
      <c r="G116"/>
      <c r="H116"/>
      <c r="I116"/>
      <c r="J116"/>
      <c r="K116"/>
      <c r="L116"/>
      <c r="M116"/>
      <c r="N116"/>
      <c r="O116"/>
      <c r="P116"/>
      <c r="Q116"/>
      <c r="R116"/>
    </row>
    <row r="117" spans="1:18" ht="14.5">
      <c r="A117"/>
      <c r="B117"/>
      <c r="C117"/>
      <c r="D117"/>
      <c r="E117"/>
      <c r="F117"/>
      <c r="G117"/>
      <c r="H117"/>
      <c r="I117"/>
      <c r="J117"/>
      <c r="K117"/>
      <c r="L117"/>
      <c r="M117"/>
      <c r="N117"/>
      <c r="O117"/>
      <c r="P117"/>
      <c r="Q117"/>
      <c r="R117"/>
    </row>
    <row r="118" spans="1:18" ht="14.5">
      <c r="A118"/>
      <c r="B118"/>
      <c r="C118"/>
      <c r="D118"/>
      <c r="E118"/>
      <c r="F118"/>
      <c r="G118"/>
      <c r="H118"/>
      <c r="I118"/>
      <c r="J118"/>
      <c r="K118"/>
      <c r="L118"/>
      <c r="M118"/>
      <c r="N118"/>
      <c r="O118"/>
      <c r="P118"/>
      <c r="Q118"/>
      <c r="R118"/>
    </row>
    <row r="119" spans="1:18" ht="14.5">
      <c r="A119"/>
      <c r="B119"/>
      <c r="C119"/>
      <c r="D119"/>
      <c r="E119"/>
      <c r="F119"/>
      <c r="G119"/>
      <c r="H119"/>
      <c r="I119"/>
      <c r="J119"/>
      <c r="K119"/>
      <c r="L119"/>
      <c r="M119"/>
      <c r="N119"/>
      <c r="O119"/>
      <c r="P119"/>
      <c r="Q119"/>
      <c r="R119"/>
    </row>
    <row r="120" spans="1:18" ht="14.5">
      <c r="A120"/>
      <c r="B120"/>
      <c r="C120"/>
      <c r="D120"/>
      <c r="E120"/>
      <c r="F120"/>
      <c r="G120"/>
      <c r="H120"/>
      <c r="I120"/>
      <c r="J120"/>
      <c r="K120"/>
      <c r="L120"/>
      <c r="M120"/>
      <c r="N120"/>
      <c r="O120"/>
      <c r="P120"/>
      <c r="Q120"/>
      <c r="R120"/>
    </row>
    <row r="121" spans="1:18" ht="14.5">
      <c r="A121"/>
      <c r="B121"/>
      <c r="C121"/>
      <c r="D121"/>
      <c r="E121"/>
      <c r="F121"/>
      <c r="G121"/>
      <c r="H121"/>
      <c r="I121"/>
      <c r="J121"/>
      <c r="K121"/>
      <c r="L121"/>
      <c r="M121"/>
      <c r="N121"/>
      <c r="O121"/>
      <c r="P121"/>
      <c r="Q121"/>
      <c r="R121"/>
    </row>
    <row r="122" spans="1:18" ht="14.5">
      <c r="A122"/>
      <c r="B122"/>
      <c r="C122"/>
      <c r="D122"/>
      <c r="E122"/>
      <c r="F122"/>
      <c r="G122"/>
      <c r="H122"/>
      <c r="I122"/>
      <c r="J122"/>
      <c r="K122"/>
      <c r="L122"/>
      <c r="M122"/>
      <c r="N122"/>
      <c r="O122"/>
      <c r="P122"/>
      <c r="Q122"/>
      <c r="R122"/>
    </row>
    <row r="123" spans="1:18" ht="14.5">
      <c r="A123"/>
      <c r="B123"/>
      <c r="C123"/>
      <c r="D123"/>
      <c r="E123"/>
      <c r="F123"/>
      <c r="G123"/>
      <c r="H123"/>
      <c r="I123"/>
      <c r="J123"/>
      <c r="K123"/>
      <c r="L123"/>
      <c r="M123"/>
      <c r="N123"/>
      <c r="O123"/>
      <c r="P123"/>
      <c r="Q123"/>
      <c r="R123"/>
    </row>
    <row r="124" spans="1:18" ht="14.5">
      <c r="A124"/>
      <c r="B124"/>
      <c r="C124"/>
      <c r="D124"/>
      <c r="E124"/>
      <c r="F124"/>
      <c r="G124"/>
      <c r="H124"/>
      <c r="I124"/>
      <c r="J124"/>
      <c r="K124"/>
      <c r="L124"/>
      <c r="M124"/>
      <c r="N124"/>
      <c r="O124"/>
      <c r="P124"/>
      <c r="Q124"/>
      <c r="R124"/>
    </row>
    <row r="125" spans="1:18" ht="14.5">
      <c r="A125"/>
      <c r="B125"/>
      <c r="C125"/>
      <c r="D125"/>
      <c r="E125"/>
      <c r="F125"/>
      <c r="G125"/>
      <c r="H125"/>
      <c r="I125"/>
      <c r="J125"/>
      <c r="K125"/>
      <c r="L125"/>
      <c r="M125"/>
      <c r="N125"/>
      <c r="O125"/>
      <c r="P125"/>
      <c r="Q125"/>
      <c r="R125"/>
    </row>
    <row r="126" spans="1:18" ht="14.5">
      <c r="A126"/>
      <c r="B126"/>
      <c r="C126"/>
      <c r="D126"/>
      <c r="E126"/>
      <c r="F126"/>
      <c r="G126"/>
      <c r="H126"/>
      <c r="I126"/>
      <c r="J126"/>
      <c r="K126"/>
      <c r="L126"/>
      <c r="M126"/>
      <c r="N126"/>
      <c r="O126"/>
      <c r="P126"/>
      <c r="Q126"/>
      <c r="R126"/>
    </row>
    <row r="127" spans="1:18" ht="14.5">
      <c r="A127"/>
      <c r="B127"/>
      <c r="C127"/>
      <c r="D127"/>
      <c r="E127"/>
      <c r="F127"/>
      <c r="G127"/>
      <c r="H127"/>
      <c r="I127"/>
      <c r="J127"/>
      <c r="K127"/>
      <c r="L127"/>
      <c r="M127"/>
      <c r="N127"/>
      <c r="O127"/>
      <c r="P127"/>
      <c r="Q127"/>
      <c r="R127"/>
    </row>
    <row r="128" spans="1:18" ht="14.5">
      <c r="A128"/>
      <c r="B128"/>
      <c r="C128"/>
      <c r="D128"/>
      <c r="E128"/>
      <c r="F128"/>
      <c r="G128"/>
      <c r="H128"/>
      <c r="I128"/>
      <c r="J128"/>
      <c r="K128"/>
      <c r="L128"/>
      <c r="M128"/>
      <c r="N128"/>
      <c r="O128"/>
      <c r="P128"/>
      <c r="Q128"/>
      <c r="R128"/>
    </row>
    <row r="129" spans="1:18" ht="14.5">
      <c r="A129"/>
      <c r="B129"/>
      <c r="C129"/>
      <c r="D129"/>
      <c r="E129"/>
      <c r="F129"/>
      <c r="G129"/>
      <c r="H129"/>
      <c r="I129"/>
      <c r="J129"/>
      <c r="K129"/>
      <c r="L129"/>
      <c r="M129"/>
      <c r="N129"/>
      <c r="O129"/>
      <c r="P129"/>
      <c r="Q129"/>
      <c r="R129"/>
    </row>
    <row r="130" spans="1:18" ht="14.5">
      <c r="A130"/>
      <c r="B130"/>
      <c r="C130"/>
      <c r="D130"/>
      <c r="E130"/>
      <c r="F130"/>
      <c r="G130"/>
      <c r="H130"/>
      <c r="I130"/>
      <c r="J130"/>
      <c r="K130"/>
      <c r="L130"/>
      <c r="M130"/>
      <c r="N130"/>
      <c r="O130"/>
      <c r="P130"/>
      <c r="Q130"/>
      <c r="R130"/>
    </row>
    <row r="131" spans="1:18" ht="14.5">
      <c r="A131"/>
      <c r="B131"/>
      <c r="C131"/>
      <c r="D131"/>
      <c r="E131"/>
      <c r="F131"/>
      <c r="G131"/>
      <c r="H131"/>
      <c r="I131"/>
      <c r="J131"/>
      <c r="K131"/>
      <c r="L131"/>
      <c r="M131"/>
      <c r="N131"/>
      <c r="O131"/>
      <c r="P131"/>
      <c r="Q131"/>
      <c r="R131"/>
    </row>
    <row r="132" spans="1:18" ht="14.5">
      <c r="A132"/>
      <c r="B132"/>
      <c r="C132"/>
      <c r="D132"/>
      <c r="E132"/>
      <c r="F132"/>
      <c r="G132"/>
      <c r="H132"/>
      <c r="I132"/>
      <c r="J132"/>
      <c r="K132"/>
      <c r="L132"/>
      <c r="M132"/>
      <c r="N132"/>
      <c r="O132"/>
      <c r="P132"/>
      <c r="Q132"/>
      <c r="R132"/>
    </row>
    <row r="133" spans="1:18" ht="14.5">
      <c r="A133"/>
      <c r="B133"/>
      <c r="C133"/>
      <c r="D133"/>
      <c r="E133"/>
      <c r="F133"/>
      <c r="G133"/>
      <c r="H133"/>
      <c r="I133"/>
      <c r="J133"/>
      <c r="K133"/>
      <c r="L133"/>
      <c r="M133"/>
      <c r="N133"/>
      <c r="O133"/>
      <c r="P133"/>
      <c r="Q133"/>
      <c r="R133"/>
    </row>
    <row r="134" spans="1:18" ht="14.5">
      <c r="A134"/>
      <c r="B134"/>
      <c r="C134"/>
      <c r="D134"/>
      <c r="E134"/>
      <c r="F134"/>
      <c r="G134"/>
      <c r="H134"/>
      <c r="I134"/>
      <c r="J134"/>
      <c r="K134"/>
      <c r="L134"/>
      <c r="M134"/>
      <c r="N134"/>
      <c r="O134"/>
      <c r="P134"/>
      <c r="Q134"/>
      <c r="R134"/>
    </row>
    <row r="135" spans="1:18" ht="14.5">
      <c r="A135"/>
      <c r="B135"/>
      <c r="C135"/>
      <c r="D135"/>
      <c r="E135"/>
      <c r="F135"/>
      <c r="G135"/>
      <c r="H135"/>
      <c r="I135"/>
      <c r="J135"/>
      <c r="K135"/>
      <c r="L135"/>
      <c r="M135"/>
      <c r="N135"/>
      <c r="O135"/>
      <c r="P135"/>
      <c r="Q135"/>
      <c r="R135"/>
    </row>
    <row r="136" spans="1:18" ht="14.5">
      <c r="A136"/>
      <c r="B136"/>
      <c r="C136"/>
      <c r="D136"/>
      <c r="E136"/>
      <c r="F136"/>
      <c r="G136"/>
      <c r="H136"/>
      <c r="I136"/>
      <c r="J136"/>
      <c r="K136"/>
      <c r="L136"/>
      <c r="M136"/>
      <c r="N136"/>
      <c r="O136"/>
      <c r="P136"/>
      <c r="Q136"/>
      <c r="R136"/>
    </row>
    <row r="137" spans="1:18" ht="14.5">
      <c r="A137"/>
      <c r="B137"/>
      <c r="C137"/>
      <c r="D137"/>
      <c r="E137"/>
      <c r="F137"/>
      <c r="G137"/>
      <c r="H137"/>
      <c r="I137"/>
      <c r="J137"/>
      <c r="K137"/>
      <c r="L137"/>
      <c r="M137"/>
      <c r="N137"/>
      <c r="O137"/>
      <c r="P137"/>
      <c r="Q137"/>
      <c r="R137"/>
    </row>
    <row r="138" spans="1:18" ht="14.5">
      <c r="A138"/>
      <c r="B138"/>
      <c r="C138"/>
      <c r="D138"/>
      <c r="E138"/>
      <c r="F138"/>
      <c r="G138"/>
      <c r="H138"/>
      <c r="I138"/>
      <c r="J138"/>
      <c r="K138"/>
      <c r="L138"/>
      <c r="M138"/>
      <c r="N138"/>
      <c r="O138"/>
      <c r="P138"/>
      <c r="Q138"/>
      <c r="R138"/>
    </row>
    <row r="139" spans="1:18" ht="14.5">
      <c r="A139"/>
      <c r="B139"/>
      <c r="C139"/>
      <c r="D139"/>
      <c r="E139"/>
      <c r="F139"/>
      <c r="G139"/>
      <c r="H139"/>
      <c r="I139"/>
      <c r="J139"/>
      <c r="K139"/>
      <c r="L139"/>
      <c r="M139"/>
      <c r="N139"/>
      <c r="O139"/>
      <c r="P139"/>
      <c r="Q139"/>
      <c r="R139"/>
    </row>
    <row r="140" spans="1:18" ht="14.5">
      <c r="A140"/>
      <c r="B140"/>
      <c r="C140"/>
      <c r="D140"/>
      <c r="E140"/>
      <c r="F140"/>
      <c r="G140"/>
      <c r="H140"/>
      <c r="I140"/>
      <c r="J140"/>
      <c r="K140"/>
      <c r="L140"/>
      <c r="M140"/>
      <c r="N140"/>
      <c r="O140"/>
      <c r="P140"/>
      <c r="Q140"/>
      <c r="R140"/>
    </row>
    <row r="141" spans="1:18" ht="14.5">
      <c r="A141"/>
      <c r="B141"/>
      <c r="C141"/>
      <c r="D141"/>
      <c r="E141"/>
      <c r="F141"/>
      <c r="G141"/>
      <c r="H141"/>
      <c r="I141"/>
      <c r="J141"/>
      <c r="K141"/>
      <c r="L141"/>
      <c r="M141"/>
      <c r="N141"/>
      <c r="O141"/>
      <c r="P141"/>
      <c r="Q141"/>
      <c r="R141"/>
    </row>
    <row r="142" spans="1:18" ht="14.5">
      <c r="A142"/>
      <c r="B142"/>
      <c r="C142"/>
      <c r="D142"/>
      <c r="E142"/>
      <c r="F142"/>
      <c r="G142"/>
      <c r="H142"/>
      <c r="I142"/>
      <c r="J142"/>
      <c r="K142"/>
      <c r="L142"/>
      <c r="M142"/>
      <c r="N142"/>
      <c r="O142"/>
      <c r="P142"/>
      <c r="Q142"/>
      <c r="R142"/>
    </row>
    <row r="143" spans="1:18" ht="14.5">
      <c r="A143"/>
      <c r="B143"/>
      <c r="C143"/>
      <c r="D143"/>
      <c r="E143"/>
      <c r="F143"/>
      <c r="G143"/>
      <c r="H143"/>
      <c r="I143"/>
      <c r="J143"/>
      <c r="K143"/>
      <c r="L143"/>
      <c r="M143"/>
      <c r="N143"/>
      <c r="O143"/>
      <c r="P143"/>
      <c r="Q143"/>
      <c r="R143"/>
    </row>
    <row r="144" spans="1:18" ht="14.5">
      <c r="A144"/>
      <c r="B144"/>
      <c r="C144"/>
      <c r="D144"/>
      <c r="E144"/>
      <c r="F144"/>
      <c r="G144"/>
      <c r="H144"/>
      <c r="I144"/>
      <c r="J144"/>
      <c r="K144"/>
      <c r="L144"/>
      <c r="M144"/>
      <c r="N144"/>
      <c r="O144"/>
      <c r="P144"/>
      <c r="Q144"/>
      <c r="R144"/>
    </row>
    <row r="145" spans="1:18" ht="14.5">
      <c r="A145"/>
      <c r="B145"/>
      <c r="C145"/>
      <c r="D145"/>
      <c r="E145"/>
      <c r="F145"/>
      <c r="G145"/>
      <c r="H145"/>
      <c r="I145"/>
      <c r="J145"/>
      <c r="K145"/>
      <c r="L145"/>
      <c r="M145"/>
      <c r="N145"/>
      <c r="O145"/>
      <c r="P145"/>
      <c r="Q145"/>
      <c r="R145"/>
    </row>
    <row r="146" spans="1:18" ht="14.5">
      <c r="A146"/>
      <c r="B146"/>
      <c r="C146"/>
      <c r="D146"/>
      <c r="E146"/>
      <c r="F146"/>
      <c r="G146"/>
      <c r="H146"/>
      <c r="I146"/>
      <c r="J146"/>
      <c r="K146"/>
      <c r="L146"/>
      <c r="M146"/>
      <c r="N146"/>
      <c r="O146"/>
      <c r="P146"/>
      <c r="Q146"/>
      <c r="R146"/>
    </row>
    <row r="147" spans="1:18" ht="14.5">
      <c r="A147"/>
      <c r="B147"/>
      <c r="C147"/>
      <c r="D147"/>
      <c r="E147"/>
      <c r="F147"/>
      <c r="G147"/>
      <c r="H147"/>
      <c r="I147"/>
      <c r="J147"/>
      <c r="K147"/>
      <c r="L147"/>
      <c r="M147"/>
      <c r="N147"/>
      <c r="O147"/>
      <c r="P147"/>
      <c r="Q147"/>
      <c r="R147"/>
    </row>
    <row r="148" spans="1:18" ht="14.5">
      <c r="A148"/>
      <c r="B148"/>
      <c r="C148"/>
      <c r="D148"/>
      <c r="E148"/>
      <c r="F148"/>
      <c r="G148"/>
      <c r="H148"/>
      <c r="I148"/>
      <c r="J148"/>
      <c r="K148"/>
      <c r="L148"/>
      <c r="M148"/>
      <c r="N148"/>
      <c r="O148"/>
      <c r="P148"/>
      <c r="Q148"/>
      <c r="R148"/>
    </row>
    <row r="149" spans="1:18" ht="14.5">
      <c r="A149"/>
      <c r="B149"/>
      <c r="C149"/>
      <c r="D149"/>
      <c r="E149"/>
      <c r="F149"/>
      <c r="G149"/>
      <c r="H149"/>
      <c r="I149"/>
      <c r="J149"/>
      <c r="K149"/>
      <c r="L149"/>
      <c r="M149"/>
      <c r="N149"/>
      <c r="O149"/>
      <c r="P149"/>
      <c r="Q149"/>
      <c r="R149"/>
    </row>
    <row r="150" spans="1:18" ht="14.5">
      <c r="A150"/>
      <c r="B150"/>
      <c r="C150"/>
      <c r="D150"/>
      <c r="E150"/>
      <c r="F150"/>
      <c r="G150"/>
      <c r="H150"/>
      <c r="I150"/>
      <c r="J150"/>
      <c r="K150"/>
      <c r="L150"/>
      <c r="M150"/>
      <c r="N150"/>
      <c r="O150"/>
      <c r="P150"/>
      <c r="Q150"/>
      <c r="R150"/>
    </row>
    <row r="151" spans="1:18" ht="14.5">
      <c r="A151"/>
      <c r="B151"/>
      <c r="C151"/>
      <c r="D151"/>
      <c r="E151"/>
      <c r="F151"/>
      <c r="G151"/>
      <c r="H151"/>
      <c r="I151"/>
      <c r="J151"/>
      <c r="K151"/>
      <c r="L151"/>
      <c r="M151"/>
      <c r="N151"/>
      <c r="O151"/>
      <c r="P151"/>
      <c r="Q151"/>
      <c r="R151"/>
    </row>
    <row r="152" spans="1:18" ht="14.5">
      <c r="A152"/>
      <c r="B152"/>
      <c r="C152"/>
      <c r="D152"/>
      <c r="E152"/>
      <c r="F152"/>
      <c r="G152"/>
      <c r="H152"/>
      <c r="I152"/>
      <c r="J152"/>
      <c r="K152"/>
      <c r="L152"/>
      <c r="M152"/>
      <c r="N152"/>
      <c r="O152"/>
      <c r="P152"/>
      <c r="Q152"/>
      <c r="R152"/>
    </row>
    <row r="153" spans="1:18" ht="14.5">
      <c r="A153"/>
      <c r="B153"/>
      <c r="C153"/>
      <c r="D153"/>
      <c r="E153"/>
      <c r="F153"/>
      <c r="G153"/>
      <c r="H153"/>
      <c r="I153"/>
      <c r="J153"/>
      <c r="K153"/>
      <c r="L153"/>
      <c r="M153"/>
      <c r="N153"/>
      <c r="O153"/>
      <c r="P153"/>
      <c r="Q153"/>
      <c r="R153"/>
    </row>
    <row r="154" spans="1:18" ht="14.5">
      <c r="A154"/>
      <c r="B154"/>
      <c r="C154"/>
      <c r="D154"/>
      <c r="E154"/>
      <c r="F154"/>
      <c r="G154"/>
      <c r="H154"/>
      <c r="I154"/>
      <c r="J154"/>
      <c r="K154"/>
      <c r="L154"/>
      <c r="M154"/>
      <c r="N154"/>
      <c r="O154"/>
      <c r="P154"/>
      <c r="Q154"/>
      <c r="R154"/>
    </row>
    <row r="155" spans="1:18" ht="14.5">
      <c r="A155"/>
      <c r="B155"/>
      <c r="C155"/>
      <c r="D155"/>
      <c r="E155"/>
      <c r="F155"/>
      <c r="G155"/>
      <c r="H155"/>
      <c r="I155"/>
      <c r="J155"/>
      <c r="K155"/>
      <c r="L155"/>
      <c r="M155"/>
      <c r="N155"/>
      <c r="O155"/>
      <c r="P155"/>
      <c r="Q155"/>
      <c r="R155"/>
    </row>
    <row r="156" spans="1:18" ht="14.5">
      <c r="A156"/>
      <c r="B156"/>
      <c r="C156"/>
      <c r="D156"/>
      <c r="E156"/>
      <c r="F156"/>
      <c r="G156"/>
      <c r="H156"/>
      <c r="I156"/>
      <c r="J156"/>
      <c r="K156"/>
      <c r="L156"/>
      <c r="M156"/>
      <c r="N156"/>
      <c r="O156"/>
      <c r="P156"/>
      <c r="Q156"/>
      <c r="R156"/>
    </row>
    <row r="157" spans="1:18" ht="14.5">
      <c r="A157"/>
      <c r="B157"/>
      <c r="C157"/>
      <c r="D157"/>
      <c r="E157"/>
      <c r="F157"/>
      <c r="G157"/>
      <c r="H157"/>
      <c r="I157"/>
      <c r="J157"/>
      <c r="K157"/>
      <c r="L157"/>
      <c r="M157"/>
      <c r="N157"/>
      <c r="O157"/>
      <c r="P157"/>
      <c r="Q157"/>
      <c r="R157"/>
    </row>
    <row r="158" spans="1:18" ht="14.5">
      <c r="A158"/>
      <c r="B158"/>
      <c r="C158"/>
      <c r="D158"/>
      <c r="E158"/>
      <c r="F158"/>
      <c r="G158"/>
      <c r="H158"/>
      <c r="I158"/>
      <c r="J158"/>
      <c r="K158"/>
      <c r="L158"/>
      <c r="M158"/>
      <c r="N158"/>
      <c r="O158"/>
      <c r="P158"/>
      <c r="Q158"/>
      <c r="R158"/>
    </row>
    <row r="159" spans="1:18" ht="14.5">
      <c r="A159"/>
      <c r="B159"/>
      <c r="C159"/>
      <c r="D159"/>
      <c r="E159"/>
      <c r="F159"/>
      <c r="G159"/>
      <c r="H159"/>
      <c r="I159"/>
      <c r="J159"/>
      <c r="K159"/>
      <c r="L159"/>
      <c r="M159"/>
      <c r="N159"/>
      <c r="O159"/>
      <c r="P159"/>
      <c r="Q159"/>
      <c r="R159"/>
    </row>
    <row r="160" spans="1:18" ht="14.5">
      <c r="A160"/>
      <c r="B160"/>
      <c r="C160"/>
      <c r="D160"/>
      <c r="E160"/>
      <c r="F160"/>
      <c r="G160"/>
      <c r="H160"/>
      <c r="I160"/>
      <c r="J160"/>
      <c r="K160"/>
      <c r="L160"/>
      <c r="M160"/>
      <c r="N160"/>
      <c r="O160"/>
      <c r="P160"/>
      <c r="Q160"/>
      <c r="R160"/>
    </row>
    <row r="161" spans="1:18" ht="14.5">
      <c r="A161"/>
      <c r="B161"/>
      <c r="C161"/>
      <c r="D161"/>
      <c r="E161"/>
      <c r="F161"/>
      <c r="G161"/>
      <c r="H161"/>
      <c r="I161"/>
      <c r="J161"/>
      <c r="K161"/>
      <c r="L161"/>
      <c r="M161"/>
      <c r="N161"/>
      <c r="O161"/>
      <c r="P161"/>
      <c r="Q161"/>
      <c r="R161"/>
    </row>
    <row r="162" spans="1:18" ht="14.5">
      <c r="A162"/>
      <c r="B162"/>
      <c r="C162"/>
      <c r="D162"/>
      <c r="E162"/>
      <c r="F162"/>
      <c r="G162"/>
      <c r="H162"/>
      <c r="I162"/>
      <c r="J162"/>
      <c r="K162"/>
      <c r="L162"/>
      <c r="M162"/>
      <c r="N162"/>
      <c r="O162"/>
      <c r="P162"/>
      <c r="Q162"/>
      <c r="R162"/>
    </row>
    <row r="163" spans="1:18" ht="14.5">
      <c r="A163"/>
      <c r="B163"/>
      <c r="C163"/>
      <c r="D163"/>
      <c r="E163"/>
      <c r="F163"/>
      <c r="G163"/>
      <c r="H163"/>
      <c r="I163"/>
      <c r="J163"/>
      <c r="K163"/>
      <c r="L163"/>
      <c r="M163"/>
      <c r="N163"/>
      <c r="O163"/>
      <c r="P163"/>
      <c r="Q163"/>
      <c r="R163"/>
    </row>
    <row r="164" spans="1:18" ht="14.5">
      <c r="A164"/>
      <c r="B164"/>
      <c r="C164"/>
      <c r="D164"/>
      <c r="E164"/>
      <c r="F164"/>
      <c r="G164"/>
      <c r="H164"/>
      <c r="I164"/>
      <c r="J164"/>
      <c r="K164"/>
      <c r="L164"/>
      <c r="M164"/>
      <c r="N164"/>
      <c r="O164"/>
      <c r="P164"/>
      <c r="Q164"/>
      <c r="R164"/>
    </row>
    <row r="165" spans="1:18" ht="14.5">
      <c r="A165"/>
      <c r="B165"/>
      <c r="C165"/>
      <c r="D165"/>
      <c r="E165"/>
      <c r="F165"/>
      <c r="G165"/>
      <c r="H165"/>
      <c r="I165"/>
      <c r="J165"/>
      <c r="K165"/>
      <c r="L165"/>
      <c r="M165"/>
      <c r="N165"/>
      <c r="O165"/>
      <c r="P165"/>
      <c r="Q165"/>
      <c r="R165"/>
    </row>
    <row r="166" spans="1:18" ht="14.5">
      <c r="A166"/>
      <c r="B166"/>
      <c r="C166"/>
      <c r="D166"/>
      <c r="E166"/>
      <c r="F166"/>
      <c r="G166"/>
      <c r="H166"/>
      <c r="I166"/>
      <c r="J166"/>
      <c r="K166"/>
      <c r="L166"/>
      <c r="M166"/>
      <c r="N166"/>
      <c r="O166"/>
      <c r="P166"/>
      <c r="Q166"/>
      <c r="R166"/>
    </row>
    <row r="167" spans="1:18" ht="14.5">
      <c r="A167"/>
      <c r="B167"/>
      <c r="C167"/>
      <c r="D167"/>
      <c r="E167"/>
      <c r="F167"/>
      <c r="G167"/>
      <c r="H167"/>
      <c r="I167"/>
      <c r="J167"/>
      <c r="K167"/>
      <c r="L167"/>
      <c r="M167"/>
      <c r="N167"/>
      <c r="O167"/>
      <c r="P167"/>
      <c r="Q167"/>
      <c r="R167"/>
    </row>
    <row r="168" spans="1:18" ht="14.5">
      <c r="A168"/>
      <c r="B168"/>
      <c r="C168"/>
      <c r="D168"/>
      <c r="E168"/>
      <c r="F168"/>
      <c r="G168"/>
      <c r="H168"/>
      <c r="I168"/>
      <c r="J168"/>
      <c r="K168"/>
      <c r="L168"/>
      <c r="M168"/>
      <c r="N168"/>
      <c r="O168"/>
      <c r="P168"/>
      <c r="Q168"/>
      <c r="R168"/>
    </row>
    <row r="169" spans="1:18" ht="14.5">
      <c r="A169"/>
      <c r="B169"/>
      <c r="C169"/>
      <c r="D169"/>
      <c r="E169"/>
      <c r="F169"/>
      <c r="G169"/>
      <c r="H169"/>
      <c r="I169"/>
      <c r="J169"/>
      <c r="K169"/>
      <c r="L169"/>
      <c r="M169"/>
      <c r="N169"/>
      <c r="O169"/>
      <c r="P169"/>
      <c r="Q169"/>
      <c r="R169"/>
    </row>
    <row r="170" spans="1:18" ht="14.5">
      <c r="A170"/>
      <c r="B170"/>
      <c r="C170"/>
      <c r="D170"/>
      <c r="E170"/>
      <c r="F170"/>
      <c r="G170"/>
      <c r="H170"/>
      <c r="I170"/>
      <c r="J170"/>
      <c r="K170"/>
      <c r="L170"/>
      <c r="M170"/>
      <c r="N170"/>
      <c r="O170"/>
      <c r="P170"/>
      <c r="Q170"/>
      <c r="R170"/>
    </row>
    <row r="171" spans="1:18" ht="14.5">
      <c r="A171"/>
      <c r="B171"/>
      <c r="C171"/>
      <c r="D171"/>
      <c r="E171"/>
      <c r="F171"/>
      <c r="G171"/>
      <c r="H171"/>
      <c r="I171"/>
      <c r="J171"/>
      <c r="K171"/>
      <c r="L171"/>
      <c r="M171"/>
      <c r="N171"/>
      <c r="O171"/>
      <c r="P171"/>
      <c r="Q171"/>
      <c r="R171"/>
    </row>
    <row r="172" spans="1:18" ht="14.5">
      <c r="A172"/>
      <c r="B172"/>
      <c r="C172"/>
      <c r="D172"/>
      <c r="E172"/>
      <c r="F172"/>
      <c r="G172"/>
      <c r="H172"/>
      <c r="I172"/>
      <c r="J172"/>
      <c r="K172"/>
      <c r="L172"/>
      <c r="M172"/>
      <c r="N172"/>
      <c r="O172"/>
      <c r="P172"/>
      <c r="Q172"/>
      <c r="R172"/>
    </row>
    <row r="173" spans="1:18" ht="14.5">
      <c r="A173"/>
      <c r="B173"/>
      <c r="C173"/>
      <c r="D173"/>
      <c r="E173"/>
      <c r="F173"/>
      <c r="G173"/>
      <c r="H173"/>
      <c r="I173"/>
      <c r="J173"/>
      <c r="K173"/>
      <c r="L173"/>
      <c r="M173"/>
      <c r="N173"/>
      <c r="O173"/>
      <c r="P173"/>
      <c r="Q173"/>
      <c r="R173"/>
    </row>
    <row r="174" spans="1:18" ht="14.5">
      <c r="A174"/>
      <c r="B174"/>
      <c r="C174"/>
      <c r="D174"/>
      <c r="E174"/>
      <c r="F174"/>
      <c r="G174"/>
      <c r="H174"/>
      <c r="I174"/>
      <c r="J174"/>
      <c r="K174"/>
      <c r="L174"/>
      <c r="M174"/>
      <c r="N174"/>
      <c r="O174"/>
      <c r="P174"/>
      <c r="Q174"/>
      <c r="R174"/>
    </row>
    <row r="175" spans="1:18" ht="14.5">
      <c r="A175"/>
      <c r="B175"/>
      <c r="C175"/>
      <c r="D175"/>
      <c r="E175"/>
      <c r="F175"/>
      <c r="G175"/>
      <c r="H175"/>
      <c r="I175"/>
      <c r="J175"/>
      <c r="K175"/>
      <c r="L175"/>
      <c r="M175"/>
      <c r="N175"/>
      <c r="O175"/>
      <c r="P175"/>
      <c r="Q175"/>
      <c r="R175"/>
    </row>
    <row r="176" spans="1:18" ht="14.5">
      <c r="A176"/>
      <c r="B176"/>
      <c r="C176"/>
      <c r="D176"/>
      <c r="E176"/>
      <c r="F176"/>
      <c r="G176"/>
      <c r="H176"/>
      <c r="I176"/>
      <c r="J176"/>
      <c r="K176"/>
      <c r="L176"/>
      <c r="M176"/>
      <c r="N176"/>
      <c r="O176"/>
      <c r="P176"/>
      <c r="Q176"/>
      <c r="R176"/>
    </row>
    <row r="177" spans="1:18" ht="14.5">
      <c r="A177"/>
      <c r="B177"/>
      <c r="C177"/>
      <c r="D177"/>
      <c r="E177"/>
      <c r="F177"/>
      <c r="G177"/>
      <c r="H177"/>
      <c r="I177"/>
      <c r="J177"/>
      <c r="K177"/>
      <c r="L177"/>
      <c r="M177"/>
      <c r="N177"/>
      <c r="O177"/>
      <c r="P177"/>
      <c r="Q177"/>
      <c r="R177"/>
    </row>
    <row r="178" spans="1:18" ht="14.5">
      <c r="A178"/>
      <c r="B178"/>
      <c r="C178"/>
      <c r="D178"/>
      <c r="E178"/>
      <c r="F178"/>
      <c r="G178"/>
      <c r="H178"/>
      <c r="I178"/>
      <c r="J178"/>
      <c r="K178"/>
      <c r="L178"/>
      <c r="M178"/>
      <c r="N178"/>
      <c r="O178"/>
      <c r="P178"/>
      <c r="Q178"/>
      <c r="R178"/>
    </row>
    <row r="179" spans="1:18" ht="14.5">
      <c r="A179"/>
      <c r="B179"/>
      <c r="C179"/>
      <c r="D179"/>
      <c r="E179"/>
      <c r="F179"/>
      <c r="G179"/>
      <c r="H179"/>
      <c r="I179"/>
      <c r="J179"/>
      <c r="K179"/>
      <c r="L179"/>
      <c r="M179"/>
      <c r="N179"/>
      <c r="O179"/>
      <c r="P179"/>
      <c r="Q179"/>
      <c r="R179"/>
    </row>
    <row r="180" spans="1:18" ht="14.5">
      <c r="A180"/>
      <c r="B180"/>
      <c r="C180"/>
      <c r="D180"/>
      <c r="E180"/>
      <c r="F180"/>
      <c r="G180"/>
      <c r="H180"/>
      <c r="I180"/>
      <c r="J180"/>
      <c r="K180"/>
      <c r="L180"/>
      <c r="M180"/>
      <c r="N180"/>
      <c r="O180"/>
      <c r="P180"/>
      <c r="Q180"/>
      <c r="R180"/>
    </row>
    <row r="181" spans="1:18" ht="14.5">
      <c r="A181"/>
      <c r="B181"/>
      <c r="C181"/>
      <c r="D181"/>
      <c r="E181"/>
      <c r="F181"/>
      <c r="G181"/>
      <c r="H181"/>
      <c r="I181"/>
      <c r="J181"/>
      <c r="K181"/>
      <c r="L181"/>
      <c r="M181"/>
      <c r="N181"/>
      <c r="O181"/>
      <c r="P181"/>
      <c r="Q181"/>
      <c r="R181"/>
    </row>
    <row r="182" spans="1:18" ht="14.5">
      <c r="A182"/>
      <c r="B182"/>
      <c r="C182"/>
      <c r="D182"/>
      <c r="E182"/>
      <c r="F182"/>
      <c r="G182"/>
      <c r="H182"/>
      <c r="I182"/>
      <c r="J182"/>
      <c r="K182"/>
      <c r="L182"/>
      <c r="M182"/>
      <c r="N182"/>
      <c r="O182"/>
      <c r="P182"/>
      <c r="Q182"/>
      <c r="R182"/>
    </row>
    <row r="183" spans="1:18" ht="14.5">
      <c r="A183"/>
      <c r="B183"/>
      <c r="C183"/>
      <c r="D183"/>
      <c r="E183"/>
      <c r="F183"/>
      <c r="G183"/>
      <c r="H183"/>
      <c r="I183"/>
      <c r="J183"/>
      <c r="K183"/>
      <c r="L183"/>
      <c r="M183"/>
      <c r="N183"/>
      <c r="O183"/>
      <c r="P183"/>
      <c r="Q183"/>
      <c r="R183"/>
    </row>
    <row r="184" spans="1:18" ht="14.5">
      <c r="A184"/>
      <c r="B184"/>
      <c r="C184"/>
      <c r="D184"/>
      <c r="E184"/>
      <c r="F184"/>
      <c r="G184"/>
      <c r="H184"/>
      <c r="I184"/>
      <c r="J184"/>
      <c r="K184"/>
      <c r="L184"/>
      <c r="M184"/>
      <c r="N184"/>
      <c r="O184"/>
      <c r="P184"/>
      <c r="Q184"/>
      <c r="R184"/>
    </row>
    <row r="185" spans="1:18" ht="14.5">
      <c r="A185"/>
      <c r="B185"/>
      <c r="C185"/>
      <c r="D185"/>
      <c r="E185"/>
      <c r="F185"/>
      <c r="G185"/>
      <c r="H185"/>
      <c r="I185"/>
      <c r="J185"/>
      <c r="K185"/>
      <c r="L185"/>
      <c r="M185"/>
      <c r="N185"/>
      <c r="O185"/>
      <c r="P185"/>
      <c r="Q185"/>
      <c r="R185"/>
    </row>
    <row r="186" spans="1:18" ht="14.5">
      <c r="A186"/>
      <c r="B186"/>
      <c r="C186"/>
      <c r="D186"/>
      <c r="E186"/>
      <c r="F186"/>
      <c r="G186"/>
      <c r="H186"/>
      <c r="I186"/>
      <c r="J186"/>
      <c r="K186"/>
      <c r="L186"/>
      <c r="M186"/>
      <c r="N186"/>
      <c r="O186"/>
      <c r="P186"/>
      <c r="Q186"/>
      <c r="R186"/>
    </row>
    <row r="187" spans="1:18" ht="14.5">
      <c r="A187"/>
      <c r="B187"/>
      <c r="C187"/>
      <c r="D187"/>
      <c r="E187"/>
      <c r="F187"/>
      <c r="G187"/>
      <c r="H187"/>
      <c r="I187"/>
      <c r="J187"/>
      <c r="K187"/>
      <c r="L187"/>
      <c r="M187"/>
      <c r="N187"/>
      <c r="O187"/>
      <c r="P187"/>
      <c r="Q187"/>
      <c r="R187"/>
    </row>
    <row r="188" spans="1:18" ht="14.5">
      <c r="A188"/>
      <c r="B188"/>
      <c r="C188"/>
      <c r="D188"/>
      <c r="E188"/>
      <c r="F188"/>
      <c r="G188"/>
      <c r="H188"/>
      <c r="I188"/>
      <c r="J188"/>
      <c r="K188"/>
      <c r="L188"/>
      <c r="M188"/>
      <c r="N188"/>
      <c r="O188"/>
      <c r="P188"/>
      <c r="Q188"/>
      <c r="R188"/>
    </row>
    <row r="189" spans="1:18" ht="14.5">
      <c r="A189"/>
      <c r="B189"/>
      <c r="C189"/>
      <c r="D189"/>
      <c r="E189"/>
      <c r="F189"/>
      <c r="G189"/>
      <c r="H189"/>
      <c r="I189"/>
      <c r="J189"/>
      <c r="K189"/>
      <c r="L189"/>
      <c r="M189"/>
      <c r="N189"/>
      <c r="O189"/>
      <c r="P189"/>
      <c r="Q189"/>
      <c r="R189"/>
    </row>
    <row r="190" spans="1:18" ht="14.5">
      <c r="A190"/>
      <c r="B190"/>
      <c r="C190"/>
      <c r="D190"/>
      <c r="E190"/>
      <c r="F190"/>
      <c r="G190"/>
      <c r="H190"/>
      <c r="I190"/>
      <c r="J190"/>
      <c r="K190"/>
      <c r="L190"/>
      <c r="M190"/>
      <c r="N190"/>
      <c r="O190"/>
      <c r="P190"/>
      <c r="Q190"/>
      <c r="R190"/>
    </row>
    <row r="191" spans="1:18" ht="14.5">
      <c r="A191"/>
      <c r="B191"/>
      <c r="C191"/>
      <c r="D191"/>
      <c r="E191"/>
      <c r="F191"/>
      <c r="G191"/>
      <c r="H191"/>
      <c r="I191"/>
      <c r="J191"/>
      <c r="K191"/>
      <c r="L191"/>
      <c r="M191"/>
      <c r="N191"/>
      <c r="O191"/>
      <c r="P191"/>
      <c r="Q191"/>
      <c r="R191"/>
    </row>
    <row r="192" spans="1:18" ht="14.5">
      <c r="A192"/>
      <c r="B192"/>
      <c r="C192"/>
      <c r="D192"/>
      <c r="E192"/>
      <c r="F192"/>
      <c r="G192"/>
      <c r="H192"/>
      <c r="I192"/>
      <c r="J192"/>
      <c r="K192"/>
      <c r="L192"/>
      <c r="M192"/>
      <c r="N192"/>
      <c r="O192"/>
      <c r="P192"/>
      <c r="Q192"/>
      <c r="R192"/>
    </row>
    <row r="193" spans="1:18" ht="14.5">
      <c r="A193"/>
      <c r="B193"/>
      <c r="C193"/>
      <c r="D193"/>
      <c r="E193"/>
      <c r="F193"/>
      <c r="G193"/>
      <c r="H193"/>
      <c r="I193"/>
      <c r="J193"/>
      <c r="K193"/>
      <c r="L193"/>
      <c r="M193"/>
      <c r="N193"/>
      <c r="O193"/>
      <c r="P193"/>
      <c r="Q193"/>
      <c r="R193"/>
    </row>
    <row r="194" spans="1:18" ht="14.5">
      <c r="A194"/>
      <c r="B194"/>
      <c r="C194"/>
      <c r="D194"/>
      <c r="E194"/>
      <c r="F194"/>
      <c r="G194"/>
      <c r="H194"/>
      <c r="I194"/>
      <c r="J194"/>
      <c r="K194"/>
      <c r="L194"/>
      <c r="M194"/>
      <c r="N194"/>
      <c r="O194"/>
      <c r="P194"/>
      <c r="Q194"/>
      <c r="R194"/>
    </row>
    <row r="195" spans="1:18" ht="14.5">
      <c r="A195"/>
      <c r="B195"/>
      <c r="C195"/>
      <c r="D195"/>
      <c r="E195"/>
      <c r="F195"/>
      <c r="G195"/>
      <c r="H195"/>
      <c r="I195"/>
      <c r="J195"/>
      <c r="K195"/>
      <c r="L195"/>
      <c r="M195"/>
      <c r="N195"/>
      <c r="O195"/>
      <c r="P195"/>
      <c r="Q195"/>
      <c r="R195"/>
    </row>
    <row r="196" spans="1:18" ht="14.5">
      <c r="A196"/>
      <c r="B196"/>
      <c r="C196"/>
      <c r="D196"/>
      <c r="E196"/>
      <c r="F196"/>
      <c r="G196"/>
      <c r="H196"/>
      <c r="I196"/>
      <c r="J196"/>
      <c r="K196"/>
      <c r="L196"/>
      <c r="M196"/>
      <c r="N196"/>
      <c r="O196"/>
      <c r="P196"/>
      <c r="Q196"/>
      <c r="R196"/>
    </row>
    <row r="197" spans="1:18" ht="14.5">
      <c r="A197"/>
      <c r="B197"/>
      <c r="C197"/>
      <c r="D197"/>
      <c r="E197"/>
      <c r="F197"/>
      <c r="G197"/>
      <c r="H197"/>
      <c r="I197"/>
      <c r="J197"/>
      <c r="K197"/>
      <c r="L197"/>
      <c r="M197"/>
      <c r="N197"/>
      <c r="O197"/>
      <c r="P197"/>
      <c r="Q197"/>
      <c r="R197"/>
    </row>
    <row r="198" spans="1:18" ht="14.5">
      <c r="A198"/>
      <c r="B198"/>
      <c r="C198"/>
      <c r="D198"/>
      <c r="E198"/>
      <c r="F198"/>
      <c r="G198"/>
      <c r="H198"/>
      <c r="I198"/>
      <c r="J198"/>
      <c r="K198"/>
      <c r="L198"/>
      <c r="M198"/>
      <c r="N198"/>
      <c r="O198"/>
      <c r="P198"/>
      <c r="Q198"/>
      <c r="R198"/>
    </row>
    <row r="199" spans="1:18" ht="14.5">
      <c r="A199"/>
      <c r="B199"/>
      <c r="C199"/>
      <c r="D199"/>
      <c r="E199"/>
      <c r="F199"/>
      <c r="G199"/>
      <c r="H199"/>
      <c r="I199"/>
      <c r="J199"/>
      <c r="K199"/>
      <c r="L199"/>
      <c r="M199"/>
      <c r="N199"/>
      <c r="O199"/>
      <c r="P199"/>
      <c r="Q199"/>
      <c r="R199"/>
    </row>
    <row r="200" spans="1:18" ht="14.5">
      <c r="A200"/>
      <c r="B200"/>
      <c r="C200"/>
      <c r="D200"/>
      <c r="E200"/>
      <c r="F200"/>
      <c r="G200"/>
      <c r="H200"/>
      <c r="I200"/>
      <c r="J200"/>
      <c r="K200"/>
      <c r="L200"/>
      <c r="M200"/>
      <c r="N200"/>
      <c r="O200"/>
      <c r="P200"/>
      <c r="Q200"/>
      <c r="R200"/>
    </row>
    <row r="201" spans="1:18" ht="14.5">
      <c r="A201"/>
      <c r="B201"/>
      <c r="C201"/>
      <c r="D201"/>
      <c r="E201"/>
      <c r="F201"/>
      <c r="G201"/>
      <c r="H201"/>
      <c r="I201"/>
      <c r="J201"/>
      <c r="K201"/>
      <c r="L201"/>
      <c r="M201"/>
      <c r="N201"/>
      <c r="O201"/>
      <c r="P201"/>
      <c r="Q201"/>
      <c r="R201"/>
    </row>
    <row r="202" spans="1:18" ht="14.5">
      <c r="A202"/>
      <c r="B202"/>
      <c r="C202"/>
      <c r="D202"/>
      <c r="E202"/>
      <c r="F202"/>
      <c r="G202"/>
      <c r="H202"/>
      <c r="I202"/>
      <c r="J202"/>
      <c r="K202"/>
      <c r="L202"/>
      <c r="M202"/>
      <c r="N202"/>
      <c r="O202"/>
      <c r="P202"/>
      <c r="Q202"/>
      <c r="R202"/>
    </row>
    <row r="203" spans="1:18" ht="14.5">
      <c r="A203"/>
      <c r="B203"/>
      <c r="C203"/>
      <c r="D203"/>
      <c r="E203"/>
      <c r="F203"/>
      <c r="G203"/>
      <c r="H203"/>
      <c r="I203"/>
      <c r="J203"/>
      <c r="K203"/>
      <c r="L203"/>
      <c r="M203"/>
      <c r="N203"/>
      <c r="O203"/>
      <c r="P203"/>
      <c r="Q203"/>
      <c r="R203"/>
    </row>
    <row r="204" spans="1:18" ht="14.5">
      <c r="A204"/>
      <c r="B204"/>
      <c r="C204"/>
      <c r="D204"/>
      <c r="E204"/>
      <c r="F204"/>
      <c r="G204"/>
      <c r="H204"/>
      <c r="I204"/>
      <c r="J204"/>
      <c r="K204"/>
      <c r="L204"/>
      <c r="M204"/>
      <c r="N204"/>
      <c r="O204"/>
      <c r="P204"/>
      <c r="Q204"/>
      <c r="R204"/>
    </row>
    <row r="205" spans="1:18" ht="14.5">
      <c r="A205"/>
      <c r="B205"/>
      <c r="C205"/>
      <c r="D205"/>
      <c r="E205"/>
      <c r="F205"/>
      <c r="G205"/>
      <c r="H205"/>
      <c r="I205"/>
      <c r="J205"/>
      <c r="K205"/>
      <c r="L205"/>
      <c r="M205"/>
      <c r="N205"/>
      <c r="O205"/>
      <c r="P205"/>
      <c r="Q205"/>
      <c r="R205"/>
    </row>
    <row r="206" spans="1:18" ht="14.5">
      <c r="A206"/>
      <c r="B206"/>
      <c r="C206"/>
      <c r="D206"/>
      <c r="E206"/>
      <c r="F206"/>
      <c r="G206"/>
      <c r="H206"/>
      <c r="I206"/>
      <c r="J206"/>
      <c r="K206"/>
      <c r="L206"/>
      <c r="M206"/>
      <c r="N206"/>
      <c r="O206"/>
      <c r="P206"/>
      <c r="Q206"/>
      <c r="R206"/>
    </row>
    <row r="207" spans="1:18" ht="14.5">
      <c r="A207"/>
      <c r="B207"/>
      <c r="C207"/>
      <c r="D207"/>
      <c r="E207"/>
      <c r="F207"/>
      <c r="G207"/>
      <c r="H207"/>
      <c r="I207"/>
      <c r="J207"/>
      <c r="K207"/>
      <c r="L207"/>
      <c r="M207"/>
      <c r="N207"/>
      <c r="O207"/>
      <c r="P207"/>
      <c r="Q207"/>
      <c r="R207"/>
    </row>
    <row r="208" spans="1:18" ht="14.5">
      <c r="A208"/>
      <c r="B208"/>
      <c r="C208"/>
      <c r="D208"/>
      <c r="E208"/>
      <c r="F208"/>
      <c r="G208"/>
      <c r="H208"/>
      <c r="I208"/>
      <c r="J208"/>
      <c r="K208"/>
      <c r="L208"/>
      <c r="M208"/>
      <c r="N208"/>
      <c r="O208"/>
      <c r="P208"/>
      <c r="Q208"/>
      <c r="R208"/>
    </row>
    <row r="209" spans="1:18" ht="14.5">
      <c r="A209"/>
      <c r="B209"/>
      <c r="C209"/>
      <c r="D209"/>
      <c r="E209"/>
      <c r="F209"/>
      <c r="G209"/>
      <c r="H209"/>
      <c r="I209"/>
      <c r="J209"/>
      <c r="K209"/>
      <c r="L209"/>
      <c r="M209"/>
      <c r="N209"/>
      <c r="O209"/>
      <c r="P209"/>
      <c r="Q209"/>
      <c r="R209"/>
    </row>
    <row r="210" spans="1:18" ht="14.5">
      <c r="A210"/>
      <c r="B210"/>
      <c r="C210"/>
      <c r="D210"/>
      <c r="E210"/>
      <c r="F210"/>
      <c r="G210"/>
      <c r="H210"/>
      <c r="I210"/>
      <c r="J210"/>
      <c r="K210"/>
      <c r="L210"/>
      <c r="M210"/>
      <c r="N210"/>
      <c r="O210"/>
      <c r="P210"/>
      <c r="Q210"/>
      <c r="R210"/>
    </row>
    <row r="211" spans="1:18" ht="14.5">
      <c r="A211"/>
      <c r="B211"/>
      <c r="C211"/>
      <c r="D211"/>
      <c r="E211"/>
      <c r="F211"/>
      <c r="G211"/>
      <c r="H211"/>
      <c r="I211"/>
      <c r="J211"/>
      <c r="K211"/>
      <c r="L211"/>
      <c r="M211"/>
      <c r="N211"/>
      <c r="O211"/>
      <c r="P211"/>
      <c r="Q211"/>
      <c r="R211"/>
    </row>
    <row r="212" spans="1:18" ht="14.5">
      <c r="A212"/>
      <c r="B212"/>
      <c r="C212"/>
      <c r="D212"/>
      <c r="E212"/>
      <c r="F212"/>
      <c r="G212"/>
      <c r="H212"/>
      <c r="I212"/>
      <c r="J212"/>
      <c r="K212"/>
      <c r="L212"/>
      <c r="M212"/>
      <c r="N212"/>
      <c r="O212"/>
      <c r="P212"/>
      <c r="Q212"/>
      <c r="R212"/>
    </row>
    <row r="213" spans="1:18" ht="14.5">
      <c r="A213"/>
      <c r="B213"/>
      <c r="C213"/>
      <c r="D213"/>
      <c r="E213"/>
      <c r="F213"/>
      <c r="G213"/>
      <c r="H213"/>
      <c r="I213"/>
      <c r="J213"/>
      <c r="K213"/>
      <c r="L213"/>
      <c r="M213"/>
      <c r="N213"/>
      <c r="O213"/>
      <c r="P213"/>
      <c r="Q213"/>
      <c r="R213"/>
    </row>
    <row r="214" spans="1:18" ht="14.5">
      <c r="A214"/>
      <c r="B214"/>
      <c r="C214"/>
      <c r="D214"/>
      <c r="E214"/>
      <c r="F214"/>
      <c r="G214"/>
      <c r="H214"/>
      <c r="I214"/>
      <c r="J214"/>
      <c r="K214"/>
      <c r="L214"/>
      <c r="M214"/>
      <c r="N214"/>
      <c r="O214"/>
      <c r="P214"/>
      <c r="Q214"/>
      <c r="R214"/>
    </row>
    <row r="215" spans="1:18" ht="14.5">
      <c r="A215"/>
      <c r="B215"/>
      <c r="C215"/>
      <c r="D215"/>
      <c r="E215"/>
      <c r="F215"/>
      <c r="G215"/>
      <c r="H215"/>
      <c r="I215"/>
      <c r="J215"/>
      <c r="K215"/>
      <c r="L215"/>
      <c r="M215"/>
      <c r="N215"/>
      <c r="O215"/>
      <c r="P215"/>
      <c r="Q215"/>
      <c r="R215"/>
    </row>
    <row r="216" spans="1:18" ht="14.5">
      <c r="A216"/>
      <c r="B216"/>
      <c r="C216"/>
      <c r="D216"/>
      <c r="E216"/>
      <c r="F216"/>
      <c r="G216"/>
      <c r="H216"/>
      <c r="I216"/>
      <c r="J216"/>
      <c r="K216"/>
      <c r="L216"/>
      <c r="M216"/>
      <c r="N216"/>
      <c r="O216"/>
      <c r="P216"/>
      <c r="Q216"/>
      <c r="R216"/>
    </row>
    <row r="217" spans="1:18" ht="14.5">
      <c r="A217"/>
      <c r="B217"/>
      <c r="C217"/>
      <c r="D217"/>
      <c r="E217"/>
      <c r="F217"/>
      <c r="G217"/>
      <c r="H217"/>
      <c r="I217"/>
      <c r="J217"/>
      <c r="K217"/>
      <c r="L217"/>
      <c r="M217"/>
      <c r="N217"/>
      <c r="O217"/>
      <c r="P217"/>
      <c r="Q217"/>
      <c r="R217"/>
    </row>
    <row r="218" spans="1:18" ht="14.5">
      <c r="A218"/>
      <c r="B218"/>
      <c r="C218"/>
      <c r="D218"/>
      <c r="E218"/>
      <c r="F218"/>
      <c r="G218"/>
      <c r="H218"/>
      <c r="I218"/>
      <c r="J218"/>
      <c r="K218"/>
      <c r="L218"/>
      <c r="M218"/>
      <c r="N218"/>
      <c r="O218"/>
      <c r="P218"/>
      <c r="Q218"/>
      <c r="R218"/>
    </row>
    <row r="219" spans="1:18" ht="14.5">
      <c r="A219"/>
      <c r="B219"/>
      <c r="C219"/>
      <c r="D219"/>
      <c r="E219"/>
      <c r="F219"/>
      <c r="G219"/>
      <c r="H219"/>
      <c r="I219"/>
      <c r="J219"/>
      <c r="K219"/>
      <c r="L219"/>
      <c r="M219"/>
      <c r="N219"/>
      <c r="O219"/>
      <c r="P219"/>
      <c r="Q219"/>
      <c r="R219"/>
    </row>
    <row r="220" spans="1:18" ht="14.5">
      <c r="A220"/>
      <c r="B220"/>
      <c r="C220"/>
      <c r="D220"/>
      <c r="E220"/>
      <c r="F220"/>
      <c r="G220"/>
      <c r="H220"/>
      <c r="I220"/>
      <c r="J220"/>
      <c r="K220"/>
      <c r="L220"/>
      <c r="M220"/>
      <c r="N220"/>
      <c r="O220"/>
      <c r="P220"/>
      <c r="Q220"/>
      <c r="R220"/>
    </row>
    <row r="221" spans="1:18" ht="14.5">
      <c r="A221"/>
      <c r="B221"/>
      <c r="C221"/>
      <c r="D221"/>
      <c r="E221"/>
      <c r="F221"/>
      <c r="G221"/>
      <c r="H221"/>
      <c r="I221"/>
      <c r="J221"/>
      <c r="K221"/>
      <c r="L221"/>
      <c r="M221"/>
      <c r="N221"/>
      <c r="O221"/>
      <c r="P221"/>
      <c r="Q221"/>
      <c r="R221"/>
    </row>
    <row r="222" spans="1:18" ht="14.5">
      <c r="A222"/>
      <c r="B222"/>
      <c r="C222"/>
      <c r="D222"/>
      <c r="E222"/>
      <c r="F222"/>
      <c r="G222"/>
      <c r="H222"/>
      <c r="I222"/>
      <c r="J222"/>
      <c r="K222"/>
      <c r="L222"/>
      <c r="M222"/>
      <c r="N222"/>
      <c r="O222"/>
      <c r="P222"/>
      <c r="Q222"/>
      <c r="R222"/>
    </row>
    <row r="223" spans="1:18" ht="14.5">
      <c r="A223"/>
      <c r="B223"/>
      <c r="C223"/>
      <c r="D223"/>
      <c r="E223"/>
      <c r="F223"/>
      <c r="G223"/>
      <c r="H223"/>
      <c r="I223"/>
      <c r="J223"/>
      <c r="K223"/>
      <c r="L223"/>
      <c r="M223"/>
      <c r="N223"/>
      <c r="O223"/>
      <c r="P223"/>
      <c r="Q223"/>
      <c r="R223"/>
    </row>
    <row r="224" spans="1:18" ht="14.5">
      <c r="A224"/>
      <c r="B224"/>
      <c r="C224"/>
      <c r="D224"/>
      <c r="E224"/>
      <c r="F224"/>
      <c r="G224"/>
      <c r="H224"/>
      <c r="I224"/>
      <c r="J224"/>
      <c r="K224"/>
      <c r="L224"/>
      <c r="M224"/>
      <c r="N224"/>
      <c r="O224"/>
      <c r="P224"/>
      <c r="Q224"/>
      <c r="R224"/>
    </row>
    <row r="225" spans="1:18" ht="14.5">
      <c r="A225"/>
      <c r="B225"/>
      <c r="C225"/>
      <c r="D225"/>
      <c r="E225"/>
      <c r="F225"/>
      <c r="G225"/>
      <c r="H225"/>
      <c r="I225"/>
      <c r="J225"/>
      <c r="K225"/>
      <c r="L225"/>
      <c r="M225"/>
      <c r="N225"/>
      <c r="O225"/>
      <c r="P225"/>
      <c r="Q225"/>
      <c r="R225"/>
    </row>
    <row r="226" spans="1:18" ht="14.5">
      <c r="A226"/>
      <c r="B226"/>
      <c r="C226"/>
      <c r="D226"/>
      <c r="E226"/>
      <c r="F226"/>
      <c r="G226"/>
      <c r="H226"/>
      <c r="I226"/>
      <c r="J226"/>
      <c r="K226"/>
      <c r="L226"/>
      <c r="M226"/>
      <c r="N226"/>
      <c r="O226"/>
      <c r="P226"/>
      <c r="Q226"/>
      <c r="R226"/>
    </row>
    <row r="227" spans="1:18" ht="14.5">
      <c r="A227"/>
      <c r="B227"/>
      <c r="C227"/>
      <c r="D227"/>
      <c r="E227"/>
      <c r="F227"/>
      <c r="G227"/>
      <c r="H227"/>
      <c r="I227"/>
      <c r="J227"/>
      <c r="K227"/>
      <c r="L227"/>
      <c r="M227"/>
      <c r="N227"/>
      <c r="O227"/>
      <c r="P227"/>
      <c r="Q227"/>
      <c r="R227"/>
    </row>
    <row r="228" spans="1:18" ht="14.5">
      <c r="A228"/>
      <c r="B228"/>
      <c r="C228"/>
      <c r="D228"/>
      <c r="E228"/>
      <c r="F228"/>
      <c r="G228"/>
      <c r="H228"/>
      <c r="I228"/>
      <c r="J228"/>
      <c r="K228"/>
      <c r="L228"/>
      <c r="M228"/>
      <c r="N228"/>
      <c r="O228"/>
      <c r="P228"/>
      <c r="Q228"/>
      <c r="R228"/>
    </row>
    <row r="229" spans="1:18" ht="14.5">
      <c r="A229"/>
      <c r="B229"/>
      <c r="C229"/>
      <c r="D229"/>
      <c r="E229"/>
      <c r="F229"/>
      <c r="G229"/>
      <c r="H229"/>
      <c r="I229"/>
      <c r="J229"/>
      <c r="K229"/>
      <c r="L229"/>
      <c r="M229"/>
      <c r="N229"/>
      <c r="O229"/>
      <c r="P229"/>
      <c r="Q229"/>
      <c r="R229"/>
    </row>
    <row r="230" spans="1:18" ht="14.5">
      <c r="A230"/>
      <c r="B230"/>
      <c r="C230"/>
      <c r="D230"/>
      <c r="E230"/>
      <c r="F230"/>
      <c r="G230"/>
      <c r="H230"/>
      <c r="I230"/>
      <c r="J230"/>
      <c r="K230"/>
      <c r="L230"/>
      <c r="M230"/>
      <c r="N230"/>
      <c r="O230"/>
      <c r="P230"/>
      <c r="Q230"/>
      <c r="R230"/>
    </row>
    <row r="231" spans="1:18" ht="14.5">
      <c r="A231"/>
      <c r="B231"/>
      <c r="C231"/>
      <c r="D231"/>
      <c r="E231"/>
      <c r="F231"/>
      <c r="G231"/>
      <c r="H231"/>
      <c r="I231"/>
      <c r="J231"/>
      <c r="K231"/>
      <c r="L231"/>
      <c r="M231"/>
      <c r="N231"/>
      <c r="O231"/>
      <c r="P231"/>
      <c r="Q231"/>
      <c r="R231"/>
    </row>
    <row r="232" spans="1:18" ht="14.5">
      <c r="A232"/>
      <c r="B232"/>
      <c r="C232"/>
      <c r="D232"/>
      <c r="E232"/>
      <c r="F232"/>
      <c r="G232"/>
      <c r="H232"/>
      <c r="I232"/>
      <c r="J232"/>
      <c r="K232"/>
      <c r="L232"/>
      <c r="M232"/>
      <c r="N232"/>
      <c r="O232"/>
      <c r="P232"/>
      <c r="Q232"/>
      <c r="R232"/>
    </row>
    <row r="233" spans="1:18" ht="14.5">
      <c r="A233"/>
      <c r="B233"/>
      <c r="C233"/>
      <c r="D233"/>
      <c r="E233"/>
      <c r="F233"/>
      <c r="G233"/>
      <c r="H233"/>
      <c r="I233"/>
      <c r="J233"/>
      <c r="K233"/>
      <c r="L233"/>
      <c r="M233"/>
      <c r="N233"/>
      <c r="O233"/>
      <c r="P233"/>
      <c r="Q233"/>
      <c r="R233"/>
    </row>
    <row r="234" spans="1:18" ht="14.5">
      <c r="A234"/>
      <c r="B234"/>
      <c r="C234"/>
      <c r="D234"/>
      <c r="E234"/>
      <c r="F234"/>
      <c r="G234"/>
      <c r="H234"/>
      <c r="I234"/>
      <c r="J234"/>
      <c r="K234"/>
      <c r="L234"/>
      <c r="M234"/>
      <c r="N234"/>
      <c r="O234"/>
      <c r="P234"/>
      <c r="Q234"/>
      <c r="R234"/>
    </row>
    <row r="235" spans="1:18" ht="14.5">
      <c r="A235"/>
      <c r="B235"/>
      <c r="C235"/>
      <c r="D235"/>
      <c r="E235"/>
      <c r="F235"/>
      <c r="G235"/>
      <c r="H235"/>
      <c r="I235"/>
      <c r="J235"/>
      <c r="K235"/>
      <c r="L235"/>
      <c r="M235"/>
      <c r="N235"/>
      <c r="O235"/>
      <c r="P235"/>
      <c r="Q235"/>
      <c r="R235"/>
    </row>
    <row r="236" spans="1:18" ht="14.5">
      <c r="A236"/>
      <c r="B236"/>
      <c r="C236"/>
      <c r="D236"/>
      <c r="E236"/>
      <c r="F236"/>
      <c r="G236"/>
      <c r="H236"/>
      <c r="I236"/>
      <c r="J236"/>
      <c r="K236"/>
      <c r="L236"/>
      <c r="M236"/>
      <c r="N236"/>
      <c r="O236"/>
      <c r="P236"/>
      <c r="Q236"/>
      <c r="R236"/>
    </row>
    <row r="237" spans="1:18" ht="14.5">
      <c r="A237"/>
      <c r="B237"/>
      <c r="C237"/>
      <c r="D237"/>
      <c r="E237"/>
      <c r="F237"/>
      <c r="G237"/>
      <c r="H237"/>
      <c r="I237"/>
      <c r="J237"/>
      <c r="K237"/>
      <c r="L237"/>
      <c r="M237"/>
      <c r="N237"/>
      <c r="O237"/>
      <c r="P237"/>
      <c r="Q237"/>
      <c r="R237"/>
    </row>
    <row r="238" spans="1:18" ht="14.5">
      <c r="A238"/>
      <c r="B238"/>
      <c r="C238"/>
      <c r="D238"/>
      <c r="E238"/>
      <c r="F238"/>
      <c r="G238"/>
      <c r="H238"/>
      <c r="I238"/>
      <c r="J238"/>
      <c r="K238"/>
      <c r="L238"/>
      <c r="M238"/>
      <c r="N238"/>
      <c r="O238"/>
      <c r="P238"/>
      <c r="Q238"/>
      <c r="R238"/>
    </row>
    <row r="239" spans="1:18" ht="14.5">
      <c r="A239"/>
      <c r="B239"/>
      <c r="C239"/>
      <c r="D239"/>
      <c r="E239"/>
      <c r="F239"/>
      <c r="G239"/>
      <c r="H239"/>
      <c r="I239"/>
      <c r="J239"/>
      <c r="K239"/>
      <c r="L239"/>
      <c r="M239"/>
      <c r="N239"/>
      <c r="O239"/>
      <c r="P239"/>
      <c r="Q239"/>
      <c r="R239"/>
    </row>
    <row r="240" spans="1:18" ht="14.5">
      <c r="A240"/>
      <c r="B240"/>
      <c r="C240"/>
      <c r="D240"/>
      <c r="E240"/>
      <c r="F240"/>
      <c r="G240"/>
      <c r="H240"/>
      <c r="I240"/>
      <c r="J240"/>
      <c r="K240"/>
      <c r="L240"/>
      <c r="M240"/>
      <c r="N240"/>
      <c r="O240"/>
      <c r="P240"/>
      <c r="Q240"/>
      <c r="R240"/>
    </row>
    <row r="241" spans="1:18" ht="14.5">
      <c r="A241"/>
      <c r="B241"/>
      <c r="C241"/>
      <c r="D241"/>
      <c r="E241"/>
      <c r="F241"/>
      <c r="G241"/>
      <c r="H241"/>
      <c r="I241"/>
      <c r="J241"/>
      <c r="K241"/>
      <c r="L241"/>
      <c r="M241"/>
      <c r="N241"/>
      <c r="O241"/>
      <c r="P241"/>
      <c r="Q241"/>
      <c r="R241"/>
    </row>
    <row r="242" spans="1:18" ht="14.5">
      <c r="A242"/>
      <c r="B242"/>
      <c r="C242"/>
      <c r="D242"/>
      <c r="E242"/>
      <c r="F242"/>
      <c r="G242"/>
      <c r="H242"/>
      <c r="I242"/>
      <c r="J242"/>
      <c r="K242"/>
      <c r="L242"/>
      <c r="M242"/>
      <c r="N242"/>
      <c r="O242"/>
      <c r="P242"/>
      <c r="Q242"/>
      <c r="R242"/>
    </row>
    <row r="243" spans="1:18" ht="14.5">
      <c r="A243"/>
      <c r="B243"/>
      <c r="C243"/>
      <c r="D243"/>
      <c r="E243"/>
      <c r="F243"/>
      <c r="G243"/>
      <c r="H243"/>
      <c r="I243"/>
      <c r="J243"/>
      <c r="K243"/>
      <c r="L243"/>
      <c r="M243"/>
      <c r="N243"/>
      <c r="O243"/>
      <c r="P243"/>
      <c r="Q243"/>
      <c r="R243"/>
    </row>
    <row r="244" spans="1:18" ht="14.5">
      <c r="A244"/>
      <c r="B244"/>
      <c r="C244"/>
      <c r="D244"/>
      <c r="E244"/>
      <c r="F244"/>
      <c r="G244"/>
      <c r="H244"/>
      <c r="I244"/>
      <c r="J244"/>
      <c r="K244"/>
      <c r="L244"/>
      <c r="M244"/>
      <c r="N244"/>
      <c r="O244"/>
      <c r="P244"/>
      <c r="Q244"/>
      <c r="R244"/>
    </row>
    <row r="245" spans="1:18" ht="14.5">
      <c r="A245"/>
      <c r="B245"/>
      <c r="C245"/>
      <c r="D245"/>
      <c r="E245"/>
      <c r="F245"/>
      <c r="G245"/>
      <c r="H245"/>
      <c r="I245"/>
      <c r="J245"/>
      <c r="K245"/>
      <c r="L245"/>
      <c r="M245"/>
      <c r="N245"/>
      <c r="O245"/>
      <c r="P245"/>
      <c r="Q245"/>
      <c r="R245"/>
    </row>
    <row r="246" spans="1:18" ht="14.5">
      <c r="A246"/>
      <c r="B246"/>
      <c r="C246"/>
      <c r="D246"/>
      <c r="E246"/>
      <c r="F246"/>
      <c r="G246"/>
      <c r="H246"/>
      <c r="I246"/>
      <c r="J246"/>
      <c r="K246"/>
      <c r="L246"/>
      <c r="M246"/>
      <c r="N246"/>
      <c r="O246"/>
      <c r="P246"/>
      <c r="Q246"/>
      <c r="R246"/>
    </row>
    <row r="247" spans="1:18" ht="14.5">
      <c r="A247"/>
      <c r="B247"/>
      <c r="C247"/>
      <c r="D247"/>
      <c r="E247"/>
      <c r="F247"/>
      <c r="G247"/>
      <c r="H247"/>
      <c r="I247"/>
      <c r="J247"/>
      <c r="K247"/>
      <c r="L247"/>
      <c r="M247"/>
      <c r="N247"/>
      <c r="O247"/>
      <c r="P247"/>
      <c r="Q247"/>
      <c r="R247"/>
    </row>
    <row r="248" spans="1:18" ht="14.5">
      <c r="A248"/>
      <c r="B248"/>
      <c r="C248"/>
      <c r="D248"/>
      <c r="E248"/>
      <c r="F248"/>
      <c r="G248"/>
      <c r="H248"/>
      <c r="I248"/>
      <c r="J248"/>
      <c r="K248"/>
      <c r="L248"/>
      <c r="M248"/>
      <c r="N248"/>
      <c r="O248"/>
      <c r="P248"/>
      <c r="Q248"/>
      <c r="R248"/>
    </row>
    <row r="249" spans="1:18" ht="14.5">
      <c r="A249"/>
      <c r="B249"/>
      <c r="C249"/>
      <c r="D249"/>
      <c r="E249"/>
      <c r="F249"/>
      <c r="G249"/>
      <c r="H249"/>
      <c r="I249"/>
      <c r="J249"/>
      <c r="K249"/>
      <c r="L249"/>
      <c r="M249"/>
      <c r="N249"/>
      <c r="O249"/>
      <c r="P249"/>
      <c r="Q249"/>
      <c r="R249"/>
    </row>
    <row r="250" spans="1:18" ht="14.5">
      <c r="A250"/>
      <c r="B250"/>
      <c r="C250"/>
      <c r="D250"/>
      <c r="E250"/>
      <c r="F250"/>
      <c r="G250"/>
      <c r="H250"/>
      <c r="I250"/>
      <c r="J250"/>
      <c r="K250"/>
      <c r="L250"/>
      <c r="M250"/>
      <c r="N250"/>
      <c r="O250"/>
      <c r="P250"/>
      <c r="Q250"/>
      <c r="R250"/>
    </row>
    <row r="251" spans="1:18" ht="14.5">
      <c r="A251"/>
      <c r="B251"/>
      <c r="C251"/>
      <c r="D251"/>
      <c r="E251"/>
      <c r="F251"/>
      <c r="G251"/>
      <c r="H251"/>
      <c r="I251"/>
      <c r="J251"/>
      <c r="K251"/>
      <c r="L251"/>
      <c r="M251"/>
      <c r="N251"/>
      <c r="O251"/>
      <c r="P251"/>
      <c r="Q251"/>
      <c r="R251"/>
    </row>
    <row r="252" spans="1:18" ht="14.5">
      <c r="A252"/>
      <c r="B252"/>
      <c r="C252"/>
      <c r="D252"/>
      <c r="E252"/>
      <c r="F252"/>
      <c r="G252"/>
      <c r="H252"/>
      <c r="I252"/>
      <c r="J252"/>
      <c r="K252"/>
      <c r="L252"/>
      <c r="M252"/>
      <c r="N252"/>
      <c r="O252"/>
      <c r="P252"/>
      <c r="Q252"/>
      <c r="R252"/>
    </row>
    <row r="253" spans="1:18" ht="14.5">
      <c r="A253"/>
      <c r="B253"/>
      <c r="C253"/>
      <c r="D253"/>
      <c r="E253"/>
      <c r="F253"/>
      <c r="G253"/>
      <c r="H253"/>
      <c r="I253"/>
      <c r="J253"/>
      <c r="K253"/>
      <c r="L253"/>
      <c r="M253"/>
      <c r="N253"/>
      <c r="O253"/>
      <c r="P253"/>
      <c r="Q253"/>
      <c r="R253"/>
    </row>
    <row r="254" spans="1:18" ht="14.5">
      <c r="A254"/>
      <c r="B254"/>
      <c r="C254"/>
      <c r="D254"/>
      <c r="E254"/>
      <c r="F254"/>
      <c r="G254"/>
      <c r="H254"/>
      <c r="I254"/>
      <c r="J254"/>
      <c r="K254"/>
      <c r="L254"/>
      <c r="M254"/>
      <c r="N254"/>
      <c r="O254"/>
      <c r="P254"/>
      <c r="Q254"/>
      <c r="R254"/>
    </row>
    <row r="255" spans="1:18" ht="14.5">
      <c r="A255"/>
      <c r="B255"/>
      <c r="C255"/>
      <c r="D255"/>
      <c r="E255"/>
      <c r="F255"/>
      <c r="G255"/>
      <c r="H255"/>
      <c r="I255"/>
      <c r="J255"/>
      <c r="K255"/>
      <c r="L255"/>
      <c r="M255"/>
      <c r="N255"/>
      <c r="O255"/>
      <c r="P255"/>
      <c r="Q255"/>
      <c r="R255"/>
    </row>
    <row r="256" spans="1:18" ht="14.5">
      <c r="A256"/>
      <c r="B256"/>
      <c r="C256"/>
      <c r="D256"/>
      <c r="E256"/>
      <c r="F256"/>
      <c r="G256"/>
      <c r="H256"/>
      <c r="I256"/>
      <c r="J256"/>
      <c r="K256"/>
      <c r="L256"/>
      <c r="M256"/>
      <c r="N256"/>
      <c r="O256"/>
      <c r="P256"/>
      <c r="Q256"/>
      <c r="R256"/>
    </row>
    <row r="257" spans="1:18" ht="14.5">
      <c r="A257"/>
      <c r="B257"/>
      <c r="C257"/>
      <c r="D257"/>
      <c r="E257"/>
      <c r="F257"/>
      <c r="G257"/>
      <c r="H257"/>
      <c r="I257"/>
      <c r="J257"/>
      <c r="K257"/>
      <c r="L257"/>
      <c r="M257"/>
      <c r="N257"/>
      <c r="O257"/>
      <c r="P257"/>
      <c r="Q257"/>
      <c r="R257"/>
    </row>
    <row r="258" spans="1:18" ht="14.5">
      <c r="A258"/>
      <c r="B258"/>
      <c r="C258"/>
      <c r="D258"/>
      <c r="E258"/>
      <c r="F258"/>
      <c r="G258"/>
      <c r="H258"/>
      <c r="I258"/>
      <c r="J258"/>
      <c r="K258"/>
      <c r="L258"/>
      <c r="M258"/>
      <c r="N258"/>
      <c r="O258"/>
      <c r="P258"/>
      <c r="Q258"/>
      <c r="R258"/>
    </row>
    <row r="259" spans="1:18" ht="14.5">
      <c r="A259"/>
      <c r="B259"/>
      <c r="C259"/>
      <c r="D259"/>
      <c r="E259"/>
      <c r="F259"/>
      <c r="G259"/>
      <c r="H259"/>
      <c r="I259"/>
      <c r="J259"/>
      <c r="K259"/>
      <c r="L259"/>
      <c r="M259"/>
      <c r="N259"/>
      <c r="O259"/>
      <c r="P259"/>
      <c r="Q259"/>
      <c r="R259"/>
    </row>
    <row r="260" spans="1:18" ht="14.5">
      <c r="A260"/>
      <c r="B260"/>
      <c r="C260"/>
      <c r="D260"/>
      <c r="E260"/>
      <c r="F260"/>
      <c r="G260"/>
      <c r="H260"/>
      <c r="I260"/>
      <c r="J260"/>
      <c r="K260"/>
      <c r="L260"/>
      <c r="M260"/>
      <c r="N260"/>
      <c r="O260"/>
      <c r="P260"/>
      <c r="Q260"/>
      <c r="R260"/>
    </row>
    <row r="261" spans="1:18" ht="14.5">
      <c r="A261"/>
      <c r="B261"/>
      <c r="C261"/>
      <c r="D261"/>
      <c r="E261"/>
      <c r="F261"/>
      <c r="G261"/>
      <c r="H261"/>
      <c r="I261"/>
      <c r="J261"/>
      <c r="K261"/>
      <c r="L261"/>
      <c r="M261"/>
      <c r="N261"/>
      <c r="O261"/>
      <c r="P261"/>
      <c r="Q261"/>
      <c r="R261"/>
    </row>
    <row r="262" spans="1:18" ht="14.5">
      <c r="A262"/>
      <c r="B262"/>
      <c r="C262"/>
      <c r="D262"/>
      <c r="E262"/>
      <c r="F262"/>
      <c r="G262"/>
      <c r="H262"/>
      <c r="I262"/>
      <c r="J262"/>
      <c r="K262"/>
      <c r="L262"/>
      <c r="M262"/>
      <c r="N262"/>
      <c r="O262"/>
      <c r="P262"/>
      <c r="Q262"/>
      <c r="R262"/>
    </row>
    <row r="263" spans="1:18" ht="14.5">
      <c r="A263"/>
      <c r="B263"/>
      <c r="C263"/>
      <c r="D263"/>
      <c r="E263"/>
      <c r="F263"/>
      <c r="G263"/>
      <c r="H263"/>
      <c r="I263"/>
      <c r="J263"/>
      <c r="K263"/>
      <c r="L263"/>
      <c r="M263"/>
      <c r="N263"/>
      <c r="O263"/>
      <c r="P263"/>
      <c r="Q263"/>
      <c r="R263"/>
    </row>
    <row r="264" spans="1:18" ht="14.5">
      <c r="A264"/>
      <c r="B264"/>
      <c r="C264"/>
      <c r="D264"/>
      <c r="E264"/>
      <c r="F264"/>
      <c r="G264"/>
      <c r="H264"/>
      <c r="I264"/>
      <c r="J264"/>
      <c r="K264"/>
      <c r="L264"/>
      <c r="M264"/>
      <c r="N264"/>
      <c r="O264"/>
      <c r="P264"/>
      <c r="Q264"/>
      <c r="R264"/>
    </row>
    <row r="265" spans="1:18" ht="14.5">
      <c r="A265"/>
      <c r="B265"/>
      <c r="C265"/>
      <c r="D265"/>
      <c r="E265"/>
      <c r="F265"/>
      <c r="G265"/>
      <c r="H265"/>
      <c r="I265"/>
      <c r="J265"/>
      <c r="K265"/>
      <c r="L265"/>
      <c r="M265"/>
      <c r="N265"/>
      <c r="O265"/>
      <c r="P265"/>
      <c r="Q265"/>
      <c r="R265"/>
    </row>
    <row r="266" spans="1:18" ht="14.5">
      <c r="A266"/>
      <c r="B266"/>
      <c r="C266"/>
      <c r="D266"/>
      <c r="E266"/>
      <c r="F266"/>
      <c r="G266"/>
      <c r="H266"/>
      <c r="I266"/>
      <c r="J266"/>
      <c r="K266"/>
      <c r="L266"/>
      <c r="M266"/>
      <c r="N266"/>
      <c r="O266"/>
      <c r="P266"/>
      <c r="Q266"/>
      <c r="R266"/>
    </row>
    <row r="267" spans="1:18" ht="14.5">
      <c r="A267"/>
      <c r="B267"/>
      <c r="C267"/>
      <c r="D267"/>
      <c r="E267"/>
      <c r="F267"/>
      <c r="G267"/>
      <c r="H267"/>
      <c r="I267"/>
      <c r="J267"/>
      <c r="K267"/>
      <c r="L267"/>
      <c r="M267"/>
      <c r="N267"/>
      <c r="O267"/>
      <c r="P267"/>
      <c r="Q267"/>
      <c r="R267"/>
    </row>
    <row r="268" spans="1:18" ht="14.5">
      <c r="A268"/>
      <c r="B268"/>
      <c r="C268"/>
      <c r="D268"/>
      <c r="E268"/>
      <c r="F268"/>
      <c r="G268"/>
      <c r="H268"/>
      <c r="I268"/>
      <c r="J268"/>
      <c r="K268"/>
      <c r="L268"/>
      <c r="M268"/>
      <c r="N268"/>
      <c r="O268"/>
      <c r="P268"/>
      <c r="Q268"/>
      <c r="R268"/>
    </row>
    <row r="269" spans="1:18" ht="14.5">
      <c r="A269"/>
      <c r="B269"/>
      <c r="C269"/>
      <c r="D269"/>
      <c r="E269"/>
      <c r="F269"/>
      <c r="G269"/>
      <c r="H269"/>
      <c r="I269"/>
      <c r="J269"/>
      <c r="K269"/>
      <c r="L269"/>
      <c r="M269"/>
      <c r="N269"/>
      <c r="O269"/>
      <c r="P269"/>
      <c r="Q269"/>
      <c r="R269"/>
    </row>
    <row r="270" spans="1:18" ht="14.5">
      <c r="A270"/>
      <c r="B270"/>
      <c r="C270"/>
      <c r="D270"/>
      <c r="E270"/>
      <c r="F270"/>
      <c r="G270"/>
      <c r="H270"/>
      <c r="I270"/>
      <c r="J270"/>
      <c r="K270"/>
      <c r="L270"/>
      <c r="M270"/>
      <c r="N270"/>
      <c r="O270"/>
      <c r="P270"/>
      <c r="Q270"/>
      <c r="R270"/>
    </row>
    <row r="271" spans="1:18" ht="14.5">
      <c r="A271"/>
      <c r="B271"/>
      <c r="C271"/>
      <c r="D271"/>
      <c r="E271"/>
      <c r="F271"/>
      <c r="G271"/>
      <c r="H271"/>
      <c r="I271"/>
      <c r="J271"/>
      <c r="K271"/>
      <c r="L271"/>
      <c r="M271"/>
      <c r="N271"/>
      <c r="O271"/>
      <c r="P271"/>
      <c r="Q271"/>
      <c r="R271"/>
    </row>
  </sheetData>
  <sortState ref="A7:R38">
    <sortCondition ref="C7:C38"/>
    <sortCondition ref="D7:D38"/>
    <sortCondition ref="E7:E38"/>
    <sortCondition ref="G7:G38"/>
    <sortCondition ref="F7:F38"/>
  </sortState>
  <pageMargins left="0.7" right="0.7" top="0.75" bottom="0.75" header="0.3" footer="0.3"/>
  <pageSetup paperSize="9" scale="38" fitToHeight="5"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C000"/>
    <pageSetUpPr fitToPage="1"/>
  </sheetPr>
  <dimension ref="B1:I133"/>
  <sheetViews>
    <sheetView showGridLines="0" zoomScale="80" zoomScaleNormal="80" workbookViewId="0">
      <pane xSplit="7" ySplit="6" topLeftCell="H7" activePane="bottomRight" state="frozen"/>
      <selection activeCell="I8" sqref="I8"/>
      <selection pane="topRight" activeCell="I8" sqref="I8"/>
      <selection pane="bottomLeft" activeCell="I8" sqref="I8"/>
      <selection pane="bottomRight" activeCell="I8" sqref="I8"/>
    </sheetView>
  </sheetViews>
  <sheetFormatPr defaultColWidth="9.08984375" defaultRowHeight="12.5"/>
  <cols>
    <col min="1" max="1" width="3.6328125" style="31" customWidth="1"/>
    <col min="2" max="2" width="15.453125" style="31" bestFit="1" customWidth="1"/>
    <col min="3" max="4" width="12.6328125" style="31" customWidth="1"/>
    <col min="5" max="5" width="12.6328125" style="31" hidden="1" customWidth="1"/>
    <col min="6" max="7" width="12.6328125" style="31" customWidth="1"/>
    <col min="8" max="8" width="13.81640625" style="31" customWidth="1"/>
    <col min="9" max="16384" width="9.08984375" style="31"/>
  </cols>
  <sheetData>
    <row r="1" spans="2:9" ht="14.15" customHeight="1">
      <c r="C1" s="1" t="s">
        <v>15</v>
      </c>
      <c r="D1" s="8"/>
      <c r="F1" s="33"/>
      <c r="G1" s="8"/>
      <c r="H1" s="8"/>
    </row>
    <row r="2" spans="2:9" ht="14.15" customHeight="1">
      <c r="C2" s="2"/>
      <c r="D2" s="35"/>
      <c r="F2" s="37"/>
      <c r="G2" s="35"/>
      <c r="H2" s="38"/>
    </row>
    <row r="3" spans="2:9" ht="51" customHeight="1">
      <c r="C3" s="55" t="s">
        <v>97</v>
      </c>
      <c r="D3" s="7"/>
      <c r="E3" s="7"/>
      <c r="F3" s="7"/>
      <c r="G3" s="7"/>
      <c r="H3" s="7"/>
    </row>
    <row r="4" spans="2:9" s="41" customFormat="1" ht="14.15" customHeight="1">
      <c r="C4" s="6"/>
      <c r="D4" s="6"/>
      <c r="E4" s="6"/>
      <c r="F4" s="6"/>
      <c r="G4" s="6"/>
      <c r="H4" s="6"/>
    </row>
    <row r="5" spans="2:9" s="41" customFormat="1" ht="14.15" customHeight="1">
      <c r="C5" s="3"/>
      <c r="D5" s="3"/>
      <c r="E5" s="3"/>
      <c r="F5" s="3"/>
      <c r="G5" s="3"/>
      <c r="H5" s="3"/>
    </row>
    <row r="6" spans="2:9" s="43" customFormat="1" ht="26">
      <c r="B6" s="42" t="s">
        <v>59</v>
      </c>
      <c r="C6" s="42" t="s">
        <v>0</v>
      </c>
      <c r="D6" s="42" t="s">
        <v>1</v>
      </c>
      <c r="E6" s="42" t="s">
        <v>12</v>
      </c>
      <c r="F6" s="42" t="s">
        <v>2</v>
      </c>
      <c r="G6" s="42" t="s">
        <v>3</v>
      </c>
      <c r="H6" s="42" t="s">
        <v>24</v>
      </c>
    </row>
    <row r="7" spans="2:9" ht="14.15" customHeight="1">
      <c r="B7" s="39" t="str">
        <f t="shared" ref="B7:B34" si="0">F7&amp;G7</f>
        <v>ChennaiCC</v>
      </c>
      <c r="C7" s="212" t="s">
        <v>378</v>
      </c>
      <c r="D7" s="212" t="s">
        <v>18</v>
      </c>
      <c r="E7" s="40" t="s">
        <v>376</v>
      </c>
      <c r="F7" s="40" t="s">
        <v>399</v>
      </c>
      <c r="G7" s="212" t="s">
        <v>10</v>
      </c>
      <c r="H7" s="339">
        <v>8.5000000000000006E-2</v>
      </c>
      <c r="I7" s="338"/>
    </row>
    <row r="8" spans="2:9" ht="14.5">
      <c r="B8" s="39" t="str">
        <f t="shared" si="0"/>
        <v>ChennaiIT</v>
      </c>
      <c r="C8" s="212" t="s">
        <v>378</v>
      </c>
      <c r="D8" s="212" t="s">
        <v>18</v>
      </c>
      <c r="E8" s="40" t="s">
        <v>376</v>
      </c>
      <c r="F8" s="40" t="s">
        <v>399</v>
      </c>
      <c r="G8" s="212" t="s">
        <v>233</v>
      </c>
      <c r="H8" s="339">
        <v>0.1</v>
      </c>
      <c r="I8" s="338"/>
    </row>
    <row r="9" spans="2:9" ht="14.5">
      <c r="B9" s="39" t="str">
        <f t="shared" si="0"/>
        <v>ChennaiKP</v>
      </c>
      <c r="C9" s="212" t="s">
        <v>378</v>
      </c>
      <c r="D9" s="212" t="s">
        <v>18</v>
      </c>
      <c r="E9" s="40" t="s">
        <v>376</v>
      </c>
      <c r="F9" s="40" t="s">
        <v>399</v>
      </c>
      <c r="G9" s="212" t="s">
        <v>405</v>
      </c>
      <c r="H9" s="339">
        <v>9.5000000000000001E-2</v>
      </c>
      <c r="I9" s="338"/>
    </row>
    <row r="10" spans="2:9" ht="14.5">
      <c r="B10" s="39" t="str">
        <f t="shared" si="0"/>
        <v>ChennaiBP</v>
      </c>
      <c r="C10" s="212" t="s">
        <v>378</v>
      </c>
      <c r="D10" s="212" t="s">
        <v>18</v>
      </c>
      <c r="E10" s="40" t="s">
        <v>376</v>
      </c>
      <c r="F10" s="40" t="s">
        <v>399</v>
      </c>
      <c r="G10" s="212" t="s">
        <v>404</v>
      </c>
      <c r="H10" s="339">
        <v>8.5000000000000006E-2</v>
      </c>
      <c r="I10" s="338"/>
    </row>
    <row r="11" spans="2:9" ht="14.5">
      <c r="B11" s="39" t="str">
        <f t="shared" si="0"/>
        <v>GurgaonCC</v>
      </c>
      <c r="C11" s="212" t="s">
        <v>378</v>
      </c>
      <c r="D11" s="212" t="s">
        <v>18</v>
      </c>
      <c r="E11" s="40" t="s">
        <v>376</v>
      </c>
      <c r="F11" s="40" t="s">
        <v>401</v>
      </c>
      <c r="G11" s="212" t="s">
        <v>10</v>
      </c>
      <c r="H11" s="339">
        <v>0.09</v>
      </c>
      <c r="I11" s="338"/>
    </row>
    <row r="12" spans="2:9" ht="14.5">
      <c r="B12" s="39" t="str">
        <f t="shared" si="0"/>
        <v>GurgaonIT</v>
      </c>
      <c r="C12" s="212" t="s">
        <v>378</v>
      </c>
      <c r="D12" s="212" t="s">
        <v>18</v>
      </c>
      <c r="E12" s="40" t="s">
        <v>376</v>
      </c>
      <c r="F12" s="40" t="s">
        <v>401</v>
      </c>
      <c r="G12" s="212" t="s">
        <v>233</v>
      </c>
      <c r="H12" s="339">
        <v>9.5000000000000001E-2</v>
      </c>
      <c r="I12" s="338"/>
    </row>
    <row r="13" spans="2:9" ht="14.5">
      <c r="B13" s="39" t="str">
        <f t="shared" si="0"/>
        <v>GurgaonKP</v>
      </c>
      <c r="C13" s="212" t="s">
        <v>378</v>
      </c>
      <c r="D13" s="212" t="s">
        <v>18</v>
      </c>
      <c r="E13" s="40" t="s">
        <v>376</v>
      </c>
      <c r="F13" s="40" t="s">
        <v>401</v>
      </c>
      <c r="G13" s="212" t="s">
        <v>405</v>
      </c>
      <c r="H13" s="339">
        <v>0.1</v>
      </c>
      <c r="I13" s="338"/>
    </row>
    <row r="14" spans="2:9" ht="14.5">
      <c r="B14" s="39" t="str">
        <f t="shared" si="0"/>
        <v>GurgaonBP</v>
      </c>
      <c r="C14" s="212" t="s">
        <v>378</v>
      </c>
      <c r="D14" s="212" t="s">
        <v>18</v>
      </c>
      <c r="E14" s="40" t="s">
        <v>376</v>
      </c>
      <c r="F14" s="40" t="s">
        <v>401</v>
      </c>
      <c r="G14" s="212" t="s">
        <v>404</v>
      </c>
      <c r="H14" s="339">
        <v>0.09</v>
      </c>
      <c r="I14" s="338"/>
    </row>
    <row r="15" spans="2:9" ht="14.5">
      <c r="B15" s="39" t="str">
        <f t="shared" si="0"/>
        <v>HyderabadCC</v>
      </c>
      <c r="C15" s="212" t="s">
        <v>378</v>
      </c>
      <c r="D15" s="212" t="s">
        <v>18</v>
      </c>
      <c r="E15" s="40" t="s">
        <v>376</v>
      </c>
      <c r="F15" s="40" t="s">
        <v>398</v>
      </c>
      <c r="G15" s="212" t="s">
        <v>10</v>
      </c>
      <c r="H15" s="339">
        <v>8.5000000000000006E-2</v>
      </c>
      <c r="I15" s="338"/>
    </row>
    <row r="16" spans="2:9" ht="14.5">
      <c r="B16" s="39" t="str">
        <f t="shared" si="0"/>
        <v>HyderabadIT</v>
      </c>
      <c r="C16" s="212" t="s">
        <v>378</v>
      </c>
      <c r="D16" s="212" t="s">
        <v>18</v>
      </c>
      <c r="E16" s="40" t="s">
        <v>376</v>
      </c>
      <c r="F16" s="40" t="s">
        <v>398</v>
      </c>
      <c r="G16" s="212" t="s">
        <v>233</v>
      </c>
      <c r="H16" s="339">
        <v>0.1</v>
      </c>
      <c r="I16" s="338"/>
    </row>
    <row r="17" spans="2:9" ht="14.5">
      <c r="B17" s="39" t="str">
        <f t="shared" si="0"/>
        <v>HyderabadKP</v>
      </c>
      <c r="C17" s="212" t="s">
        <v>378</v>
      </c>
      <c r="D17" s="212" t="s">
        <v>18</v>
      </c>
      <c r="E17" s="40" t="s">
        <v>376</v>
      </c>
      <c r="F17" s="40" t="s">
        <v>398</v>
      </c>
      <c r="G17" s="212" t="s">
        <v>405</v>
      </c>
      <c r="H17" s="339">
        <v>9.5000000000000001E-2</v>
      </c>
      <c r="I17" s="338"/>
    </row>
    <row r="18" spans="2:9" ht="14.5">
      <c r="B18" s="39" t="str">
        <f t="shared" si="0"/>
        <v>HyderabadBP</v>
      </c>
      <c r="C18" s="212" t="s">
        <v>378</v>
      </c>
      <c r="D18" s="212" t="s">
        <v>18</v>
      </c>
      <c r="E18" s="40" t="s">
        <v>376</v>
      </c>
      <c r="F18" s="40" t="s">
        <v>398</v>
      </c>
      <c r="G18" s="212" t="s">
        <v>404</v>
      </c>
      <c r="H18" s="339">
        <v>8.5000000000000006E-2</v>
      </c>
      <c r="I18" s="338"/>
    </row>
    <row r="19" spans="2:9" ht="14.5">
      <c r="B19" s="39" t="str">
        <f t="shared" si="0"/>
        <v>PuneCC</v>
      </c>
      <c r="C19" s="212" t="s">
        <v>378</v>
      </c>
      <c r="D19" s="212" t="s">
        <v>18</v>
      </c>
      <c r="E19" s="40" t="s">
        <v>376</v>
      </c>
      <c r="F19" s="40" t="s">
        <v>397</v>
      </c>
      <c r="G19" s="212" t="s">
        <v>10</v>
      </c>
      <c r="H19" s="339">
        <v>8.5000000000000006E-2</v>
      </c>
      <c r="I19" s="338"/>
    </row>
    <row r="20" spans="2:9" ht="14.5">
      <c r="B20" s="39" t="str">
        <f t="shared" si="0"/>
        <v>PuneIT</v>
      </c>
      <c r="C20" s="212" t="s">
        <v>378</v>
      </c>
      <c r="D20" s="212" t="s">
        <v>18</v>
      </c>
      <c r="E20" s="40" t="s">
        <v>376</v>
      </c>
      <c r="F20" s="40" t="s">
        <v>397</v>
      </c>
      <c r="G20" s="212" t="s">
        <v>233</v>
      </c>
      <c r="H20" s="339">
        <v>9.5000000000000001E-2</v>
      </c>
      <c r="I20" s="338"/>
    </row>
    <row r="21" spans="2:9" ht="14.5">
      <c r="B21" s="39" t="str">
        <f t="shared" si="0"/>
        <v>PuneKP</v>
      </c>
      <c r="C21" s="212" t="s">
        <v>378</v>
      </c>
      <c r="D21" s="212" t="s">
        <v>18</v>
      </c>
      <c r="E21" s="40" t="s">
        <v>376</v>
      </c>
      <c r="F21" s="40" t="s">
        <v>397</v>
      </c>
      <c r="G21" s="212" t="s">
        <v>405</v>
      </c>
      <c r="H21" s="339">
        <v>0.1</v>
      </c>
      <c r="I21" s="338"/>
    </row>
    <row r="22" spans="2:9" ht="14.5">
      <c r="B22" s="39" t="str">
        <f t="shared" si="0"/>
        <v>PuneBP</v>
      </c>
      <c r="C22" s="212" t="s">
        <v>378</v>
      </c>
      <c r="D22" s="212" t="s">
        <v>18</v>
      </c>
      <c r="E22" s="40" t="s">
        <v>376</v>
      </c>
      <c r="F22" s="40" t="s">
        <v>397</v>
      </c>
      <c r="G22" s="212" t="s">
        <v>404</v>
      </c>
      <c r="H22" s="339">
        <v>8.5000000000000006E-2</v>
      </c>
      <c r="I22" s="338"/>
    </row>
    <row r="23" spans="2:9" ht="14.5">
      <c r="B23" s="39" t="str">
        <f t="shared" si="0"/>
        <v>BangaloreCC</v>
      </c>
      <c r="C23" s="212" t="s">
        <v>378</v>
      </c>
      <c r="D23" s="212" t="s">
        <v>18</v>
      </c>
      <c r="E23" s="40"/>
      <c r="F23" s="40" t="s">
        <v>425</v>
      </c>
      <c r="G23" s="212" t="s">
        <v>10</v>
      </c>
      <c r="H23" s="339">
        <v>0.09</v>
      </c>
      <c r="I23" s="338"/>
    </row>
    <row r="24" spans="2:9" ht="14.5">
      <c r="B24" s="39" t="str">
        <f t="shared" si="0"/>
        <v>BangaloreIT</v>
      </c>
      <c r="C24" s="212" t="s">
        <v>378</v>
      </c>
      <c r="D24" s="212" t="s">
        <v>18</v>
      </c>
      <c r="E24" s="40"/>
      <c r="F24" s="40" t="s">
        <v>425</v>
      </c>
      <c r="G24" s="212" t="s">
        <v>233</v>
      </c>
      <c r="H24" s="339">
        <v>0.105</v>
      </c>
      <c r="I24" s="338"/>
    </row>
    <row r="25" spans="2:9" ht="14.5">
      <c r="B25" s="39" t="str">
        <f t="shared" si="0"/>
        <v>BangaloreKP</v>
      </c>
      <c r="C25" s="212" t="s">
        <v>378</v>
      </c>
      <c r="D25" s="212" t="s">
        <v>18</v>
      </c>
      <c r="E25" s="40"/>
      <c r="F25" s="40" t="s">
        <v>425</v>
      </c>
      <c r="G25" s="212" t="s">
        <v>405</v>
      </c>
      <c r="H25" s="339">
        <v>9.5000000000000001E-2</v>
      </c>
      <c r="I25" s="338"/>
    </row>
    <row r="26" spans="2:9" ht="14.5">
      <c r="B26" s="39" t="str">
        <f t="shared" si="0"/>
        <v>BangaloreBP</v>
      </c>
      <c r="C26" s="212" t="s">
        <v>378</v>
      </c>
      <c r="D26" s="212" t="s">
        <v>18</v>
      </c>
      <c r="E26" s="40"/>
      <c r="F26" s="40" t="s">
        <v>425</v>
      </c>
      <c r="G26" s="212" t="s">
        <v>404</v>
      </c>
      <c r="H26" s="339">
        <v>0.09</v>
      </c>
      <c r="I26" s="338"/>
    </row>
    <row r="27" spans="2:9" ht="14.5">
      <c r="B27" s="39" t="str">
        <f t="shared" si="0"/>
        <v>Metro ManilaCC</v>
      </c>
      <c r="C27" s="212" t="s">
        <v>378</v>
      </c>
      <c r="D27" s="212" t="s">
        <v>19</v>
      </c>
      <c r="E27" s="40" t="s">
        <v>377</v>
      </c>
      <c r="F27" s="40" t="s">
        <v>377</v>
      </c>
      <c r="G27" s="212" t="s">
        <v>10</v>
      </c>
      <c r="H27" s="339">
        <v>0.1</v>
      </c>
      <c r="I27" s="338"/>
    </row>
    <row r="28" spans="2:9" ht="14.5">
      <c r="B28" s="39" t="str">
        <f t="shared" si="0"/>
        <v>Metro ManilaIT</v>
      </c>
      <c r="C28" s="212" t="s">
        <v>378</v>
      </c>
      <c r="D28" s="212" t="s">
        <v>19</v>
      </c>
      <c r="E28" s="40" t="s">
        <v>377</v>
      </c>
      <c r="F28" s="40" t="s">
        <v>377</v>
      </c>
      <c r="G28" s="212" t="s">
        <v>233</v>
      </c>
      <c r="H28" s="339">
        <v>0.09</v>
      </c>
      <c r="I28" s="338"/>
    </row>
    <row r="29" spans="2:9" ht="14.5">
      <c r="B29" s="39" t="str">
        <f t="shared" si="0"/>
        <v>Metro ManilaKP</v>
      </c>
      <c r="C29" s="212" t="s">
        <v>378</v>
      </c>
      <c r="D29" s="212" t="s">
        <v>19</v>
      </c>
      <c r="E29" s="40" t="s">
        <v>377</v>
      </c>
      <c r="F29" s="40" t="s">
        <v>377</v>
      </c>
      <c r="G29" s="212" t="s">
        <v>405</v>
      </c>
      <c r="H29" s="339">
        <v>0.09</v>
      </c>
      <c r="I29" s="338"/>
    </row>
    <row r="30" spans="2:9" ht="14.5">
      <c r="B30" s="39" t="str">
        <f t="shared" si="0"/>
        <v>Metro ManilaBP</v>
      </c>
      <c r="C30" s="212" t="s">
        <v>378</v>
      </c>
      <c r="D30" s="212" t="s">
        <v>19</v>
      </c>
      <c r="E30" s="40" t="s">
        <v>377</v>
      </c>
      <c r="F30" s="40" t="s">
        <v>377</v>
      </c>
      <c r="G30" s="212" t="s">
        <v>404</v>
      </c>
      <c r="H30" s="339">
        <v>8.5000000000000006E-2</v>
      </c>
      <c r="I30" s="338"/>
    </row>
    <row r="31" spans="2:9" ht="14.5">
      <c r="B31" s="39" t="str">
        <f t="shared" si="0"/>
        <v>GuadalajaraCC</v>
      </c>
      <c r="C31" s="212" t="s">
        <v>364</v>
      </c>
      <c r="D31" s="212" t="s">
        <v>393</v>
      </c>
      <c r="E31" s="39"/>
      <c r="F31" s="212" t="s">
        <v>400</v>
      </c>
      <c r="G31" s="212" t="s">
        <v>10</v>
      </c>
      <c r="H31" s="340">
        <v>0.04</v>
      </c>
    </row>
    <row r="32" spans="2:9" ht="14.5">
      <c r="B32" s="39" t="str">
        <f t="shared" si="0"/>
        <v>GuadalajaraIT</v>
      </c>
      <c r="C32" s="212" t="s">
        <v>364</v>
      </c>
      <c r="D32" s="212" t="s">
        <v>393</v>
      </c>
      <c r="E32" s="39"/>
      <c r="F32" s="212" t="s">
        <v>400</v>
      </c>
      <c r="G32" s="212" t="s">
        <v>233</v>
      </c>
      <c r="H32" s="340">
        <v>4.4999999999999998E-2</v>
      </c>
    </row>
    <row r="33" spans="2:8" ht="14.5">
      <c r="B33" s="39" t="str">
        <f t="shared" si="0"/>
        <v>GuadalajaraKP</v>
      </c>
      <c r="C33" s="212" t="s">
        <v>364</v>
      </c>
      <c r="D33" s="212" t="s">
        <v>393</v>
      </c>
      <c r="E33" s="39"/>
      <c r="F33" s="212" t="s">
        <v>400</v>
      </c>
      <c r="G33" s="212" t="s">
        <v>405</v>
      </c>
      <c r="H33" s="340">
        <v>4.4999999999999998E-2</v>
      </c>
    </row>
    <row r="34" spans="2:8" ht="14.5">
      <c r="B34" s="39" t="str">
        <f t="shared" si="0"/>
        <v>GuadalajaraBP</v>
      </c>
      <c r="C34" s="212" t="s">
        <v>364</v>
      </c>
      <c r="D34" s="212" t="s">
        <v>393</v>
      </c>
      <c r="E34" s="39"/>
      <c r="F34" s="212" t="s">
        <v>400</v>
      </c>
      <c r="G34" s="212" t="s">
        <v>404</v>
      </c>
      <c r="H34" s="340">
        <v>0.04</v>
      </c>
    </row>
    <row r="35" spans="2:8" ht="14.5">
      <c r="B35"/>
      <c r="C35"/>
      <c r="D35"/>
      <c r="E35"/>
      <c r="F35"/>
      <c r="G35"/>
      <c r="H35"/>
    </row>
    <row r="36" spans="2:8" ht="14.5">
      <c r="B36"/>
      <c r="C36"/>
      <c r="D36"/>
      <c r="E36"/>
      <c r="F36"/>
      <c r="G36"/>
      <c r="H36"/>
    </row>
    <row r="37" spans="2:8" ht="14.5">
      <c r="B37"/>
      <c r="C37"/>
      <c r="D37"/>
      <c r="E37"/>
      <c r="F37"/>
      <c r="G37"/>
      <c r="H37"/>
    </row>
    <row r="38" spans="2:8" ht="14.5">
      <c r="B38"/>
      <c r="C38"/>
      <c r="D38"/>
      <c r="E38"/>
      <c r="F38"/>
      <c r="G38"/>
      <c r="H38"/>
    </row>
    <row r="39" spans="2:8" ht="14.5">
      <c r="B39"/>
      <c r="C39"/>
      <c r="D39"/>
      <c r="E39"/>
      <c r="F39"/>
      <c r="G39"/>
      <c r="H39"/>
    </row>
    <row r="40" spans="2:8" ht="14.5">
      <c r="B40"/>
      <c r="C40"/>
      <c r="D40"/>
      <c r="E40"/>
      <c r="F40"/>
      <c r="G40"/>
      <c r="H40"/>
    </row>
    <row r="41" spans="2:8" ht="14.5">
      <c r="B41"/>
      <c r="C41"/>
      <c r="D41"/>
      <c r="E41"/>
      <c r="F41"/>
      <c r="G41"/>
      <c r="H41"/>
    </row>
    <row r="42" spans="2:8" ht="14.5">
      <c r="B42"/>
      <c r="C42"/>
      <c r="D42"/>
      <c r="E42"/>
      <c r="F42"/>
      <c r="G42"/>
      <c r="H42"/>
    </row>
    <row r="43" spans="2:8" ht="14.5">
      <c r="B43"/>
      <c r="C43"/>
      <c r="D43"/>
      <c r="E43"/>
      <c r="F43"/>
      <c r="G43"/>
      <c r="H43"/>
    </row>
    <row r="44" spans="2:8" ht="14.5">
      <c r="B44"/>
      <c r="C44"/>
      <c r="D44"/>
      <c r="E44"/>
      <c r="F44"/>
      <c r="G44"/>
      <c r="H44"/>
    </row>
    <row r="45" spans="2:8" ht="14.5">
      <c r="B45"/>
      <c r="C45"/>
      <c r="D45"/>
      <c r="E45"/>
      <c r="F45"/>
      <c r="G45"/>
      <c r="H45"/>
    </row>
    <row r="46" spans="2:8" ht="14.5">
      <c r="B46"/>
      <c r="C46"/>
      <c r="D46"/>
      <c r="E46"/>
      <c r="F46"/>
      <c r="G46"/>
      <c r="H46"/>
    </row>
    <row r="47" spans="2:8" ht="14.5">
      <c r="B47"/>
      <c r="C47"/>
      <c r="D47"/>
      <c r="E47"/>
      <c r="F47"/>
      <c r="G47"/>
      <c r="H47"/>
    </row>
    <row r="48" spans="2:8" ht="14.5">
      <c r="B48"/>
      <c r="C48"/>
      <c r="D48"/>
      <c r="E48"/>
      <c r="F48"/>
      <c r="G48"/>
      <c r="H48"/>
    </row>
    <row r="49" spans="2:8" ht="14.5">
      <c r="B49"/>
      <c r="C49"/>
      <c r="D49"/>
      <c r="E49"/>
      <c r="F49"/>
      <c r="G49"/>
      <c r="H49"/>
    </row>
    <row r="50" spans="2:8" ht="14.5">
      <c r="B50"/>
      <c r="C50"/>
      <c r="D50"/>
      <c r="E50"/>
      <c r="F50"/>
      <c r="G50"/>
      <c r="H50"/>
    </row>
    <row r="51" spans="2:8" ht="14.5">
      <c r="B51"/>
      <c r="C51"/>
      <c r="D51"/>
      <c r="E51"/>
      <c r="F51"/>
      <c r="G51"/>
      <c r="H51"/>
    </row>
    <row r="52" spans="2:8" ht="14.5">
      <c r="B52"/>
      <c r="C52"/>
      <c r="D52"/>
      <c r="E52"/>
      <c r="F52"/>
      <c r="G52"/>
      <c r="H52"/>
    </row>
    <row r="53" spans="2:8" ht="14.5">
      <c r="B53"/>
      <c r="C53"/>
      <c r="D53"/>
      <c r="E53"/>
      <c r="F53"/>
      <c r="G53"/>
      <c r="H53"/>
    </row>
    <row r="54" spans="2:8" ht="14.5">
      <c r="B54"/>
      <c r="C54"/>
      <c r="D54"/>
      <c r="E54"/>
      <c r="F54"/>
      <c r="G54"/>
      <c r="H54"/>
    </row>
    <row r="55" spans="2:8" ht="14.5">
      <c r="B55"/>
      <c r="C55"/>
      <c r="D55"/>
      <c r="E55"/>
      <c r="F55"/>
      <c r="G55"/>
      <c r="H55"/>
    </row>
    <row r="56" spans="2:8" ht="14.5">
      <c r="B56"/>
      <c r="C56"/>
      <c r="D56"/>
      <c r="E56"/>
      <c r="F56"/>
      <c r="G56"/>
      <c r="H56"/>
    </row>
    <row r="57" spans="2:8" ht="14.5">
      <c r="B57"/>
      <c r="C57"/>
      <c r="D57"/>
      <c r="E57"/>
      <c r="F57"/>
      <c r="G57"/>
      <c r="H57"/>
    </row>
    <row r="58" spans="2:8" ht="14.5">
      <c r="B58"/>
      <c r="C58"/>
      <c r="D58"/>
      <c r="E58"/>
      <c r="F58"/>
      <c r="G58"/>
      <c r="H58"/>
    </row>
    <row r="59" spans="2:8" ht="14.5">
      <c r="B59"/>
      <c r="C59"/>
      <c r="D59"/>
      <c r="E59"/>
      <c r="F59"/>
      <c r="G59"/>
      <c r="H59"/>
    </row>
    <row r="60" spans="2:8" ht="14.5">
      <c r="B60"/>
      <c r="C60"/>
      <c r="D60"/>
      <c r="E60"/>
      <c r="F60"/>
      <c r="G60"/>
      <c r="H60"/>
    </row>
    <row r="61" spans="2:8" ht="14.5">
      <c r="B61"/>
      <c r="C61"/>
      <c r="D61"/>
      <c r="E61"/>
      <c r="F61"/>
      <c r="G61"/>
      <c r="H61"/>
    </row>
    <row r="62" spans="2:8" ht="14.5">
      <c r="B62"/>
      <c r="C62"/>
      <c r="D62"/>
      <c r="E62"/>
      <c r="F62"/>
      <c r="G62"/>
      <c r="H62"/>
    </row>
    <row r="63" spans="2:8" ht="14.5">
      <c r="B63"/>
      <c r="C63"/>
      <c r="D63"/>
      <c r="E63"/>
      <c r="F63"/>
      <c r="G63"/>
      <c r="H63"/>
    </row>
    <row r="64" spans="2:8" ht="14.5">
      <c r="B64"/>
      <c r="C64"/>
      <c r="D64"/>
      <c r="E64"/>
      <c r="F64"/>
      <c r="G64"/>
      <c r="H64"/>
    </row>
    <row r="65" spans="2:8" ht="14.5">
      <c r="B65"/>
      <c r="C65"/>
      <c r="D65"/>
      <c r="E65"/>
      <c r="F65"/>
      <c r="G65"/>
      <c r="H65"/>
    </row>
    <row r="66" spans="2:8" ht="14.5">
      <c r="B66"/>
      <c r="C66"/>
      <c r="D66"/>
      <c r="E66"/>
      <c r="F66"/>
      <c r="G66"/>
      <c r="H66"/>
    </row>
    <row r="67" spans="2:8" ht="14.5">
      <c r="B67"/>
      <c r="C67"/>
      <c r="D67"/>
      <c r="E67"/>
      <c r="F67"/>
      <c r="G67"/>
      <c r="H67"/>
    </row>
    <row r="68" spans="2:8" ht="14.5">
      <c r="B68"/>
      <c r="C68"/>
      <c r="D68"/>
      <c r="E68"/>
      <c r="F68"/>
      <c r="G68"/>
      <c r="H68"/>
    </row>
    <row r="69" spans="2:8" ht="14.5">
      <c r="B69"/>
      <c r="C69"/>
      <c r="D69"/>
      <c r="E69"/>
      <c r="F69"/>
      <c r="G69"/>
      <c r="H69"/>
    </row>
    <row r="70" spans="2:8" ht="14.5">
      <c r="B70"/>
      <c r="C70"/>
      <c r="D70"/>
      <c r="E70"/>
      <c r="F70"/>
      <c r="G70"/>
      <c r="H70"/>
    </row>
    <row r="71" spans="2:8" ht="14.5">
      <c r="B71"/>
      <c r="C71"/>
      <c r="D71"/>
      <c r="E71"/>
      <c r="F71"/>
      <c r="G71"/>
      <c r="H71"/>
    </row>
    <row r="72" spans="2:8" ht="14.5">
      <c r="B72"/>
      <c r="C72"/>
      <c r="D72"/>
      <c r="E72"/>
      <c r="F72"/>
      <c r="G72"/>
      <c r="H72"/>
    </row>
    <row r="73" spans="2:8" ht="14.5">
      <c r="B73"/>
      <c r="C73"/>
      <c r="D73"/>
      <c r="E73"/>
      <c r="F73"/>
      <c r="G73"/>
      <c r="H73"/>
    </row>
    <row r="74" spans="2:8" ht="14.5">
      <c r="B74"/>
      <c r="C74"/>
      <c r="D74"/>
      <c r="E74"/>
      <c r="F74"/>
      <c r="G74"/>
      <c r="H74"/>
    </row>
    <row r="75" spans="2:8" ht="14.5">
      <c r="B75"/>
      <c r="C75"/>
      <c r="D75"/>
      <c r="E75"/>
      <c r="F75"/>
      <c r="G75"/>
      <c r="H75"/>
    </row>
    <row r="76" spans="2:8" ht="14.5">
      <c r="B76"/>
      <c r="C76"/>
      <c r="D76"/>
      <c r="E76"/>
      <c r="F76"/>
      <c r="G76"/>
      <c r="H76"/>
    </row>
    <row r="77" spans="2:8" ht="14.5">
      <c r="B77"/>
      <c r="C77"/>
      <c r="D77"/>
      <c r="E77"/>
      <c r="F77"/>
      <c r="G77"/>
      <c r="H77"/>
    </row>
    <row r="78" spans="2:8" ht="14.5">
      <c r="B78"/>
      <c r="C78"/>
      <c r="D78"/>
      <c r="E78"/>
      <c r="F78"/>
      <c r="G78"/>
      <c r="H78"/>
    </row>
    <row r="79" spans="2:8" ht="14.5">
      <c r="B79"/>
      <c r="C79"/>
      <c r="D79"/>
      <c r="E79"/>
      <c r="F79"/>
      <c r="G79"/>
      <c r="H79"/>
    </row>
    <row r="80" spans="2:8" ht="14.5">
      <c r="B80"/>
      <c r="C80"/>
      <c r="D80"/>
      <c r="E80"/>
      <c r="F80"/>
      <c r="G80"/>
      <c r="H80"/>
    </row>
    <row r="81" spans="2:8" ht="14.5">
      <c r="B81"/>
      <c r="C81"/>
      <c r="D81"/>
      <c r="E81"/>
      <c r="F81"/>
      <c r="G81"/>
      <c r="H81"/>
    </row>
    <row r="82" spans="2:8" ht="14.5">
      <c r="B82"/>
      <c r="C82"/>
      <c r="D82"/>
      <c r="E82"/>
      <c r="F82"/>
      <c r="G82"/>
      <c r="H82"/>
    </row>
    <row r="83" spans="2:8" ht="14.5">
      <c r="B83"/>
      <c r="C83"/>
      <c r="D83"/>
      <c r="E83"/>
      <c r="F83"/>
      <c r="G83"/>
      <c r="H83"/>
    </row>
    <row r="84" spans="2:8" ht="14.5">
      <c r="B84"/>
      <c r="C84"/>
      <c r="D84"/>
      <c r="E84"/>
      <c r="F84"/>
      <c r="G84"/>
      <c r="H84"/>
    </row>
    <row r="85" spans="2:8" ht="14.5">
      <c r="B85"/>
      <c r="C85"/>
      <c r="D85"/>
      <c r="E85"/>
      <c r="F85"/>
      <c r="G85"/>
      <c r="H85"/>
    </row>
    <row r="86" spans="2:8" ht="14.5">
      <c r="B86"/>
      <c r="C86"/>
      <c r="D86"/>
      <c r="E86"/>
      <c r="F86"/>
      <c r="G86"/>
      <c r="H86"/>
    </row>
    <row r="87" spans="2:8" ht="14.5">
      <c r="B87"/>
      <c r="C87"/>
      <c r="D87"/>
      <c r="E87"/>
      <c r="F87"/>
      <c r="G87"/>
      <c r="H87"/>
    </row>
    <row r="88" spans="2:8" ht="14.5">
      <c r="B88"/>
      <c r="C88"/>
      <c r="D88"/>
      <c r="E88"/>
      <c r="F88"/>
      <c r="G88"/>
      <c r="H88"/>
    </row>
    <row r="89" spans="2:8" ht="14.5">
      <c r="B89"/>
      <c r="C89"/>
      <c r="D89"/>
      <c r="E89"/>
      <c r="F89"/>
      <c r="G89"/>
      <c r="H89"/>
    </row>
    <row r="90" spans="2:8" ht="14.5">
      <c r="B90"/>
      <c r="C90"/>
      <c r="D90"/>
      <c r="E90"/>
      <c r="F90"/>
      <c r="G90"/>
      <c r="H90"/>
    </row>
    <row r="91" spans="2:8" ht="14.5">
      <c r="B91"/>
      <c r="C91"/>
      <c r="D91"/>
      <c r="E91"/>
      <c r="F91"/>
      <c r="G91"/>
      <c r="H91"/>
    </row>
    <row r="92" spans="2:8" ht="14.5">
      <c r="B92"/>
      <c r="C92"/>
      <c r="D92"/>
      <c r="E92"/>
      <c r="F92"/>
      <c r="G92"/>
      <c r="H92"/>
    </row>
    <row r="93" spans="2:8" ht="14.5">
      <c r="B93"/>
      <c r="C93"/>
      <c r="D93"/>
      <c r="E93"/>
      <c r="F93"/>
      <c r="G93"/>
      <c r="H93"/>
    </row>
    <row r="94" spans="2:8" ht="14.5">
      <c r="B94"/>
      <c r="C94"/>
      <c r="D94"/>
      <c r="E94"/>
      <c r="F94"/>
      <c r="G94"/>
      <c r="H94"/>
    </row>
    <row r="95" spans="2:8" ht="14.5">
      <c r="B95"/>
      <c r="C95"/>
      <c r="D95"/>
      <c r="E95"/>
      <c r="F95"/>
      <c r="G95"/>
      <c r="H95"/>
    </row>
    <row r="96" spans="2:8" ht="14.5">
      <c r="B96"/>
      <c r="C96"/>
      <c r="D96"/>
      <c r="E96"/>
      <c r="F96"/>
      <c r="G96"/>
      <c r="H96"/>
    </row>
    <row r="97" spans="2:8" ht="14.5">
      <c r="B97"/>
      <c r="C97"/>
      <c r="D97"/>
      <c r="E97"/>
      <c r="F97"/>
      <c r="G97"/>
      <c r="H97"/>
    </row>
    <row r="98" spans="2:8" ht="14.5">
      <c r="B98"/>
      <c r="C98"/>
      <c r="D98"/>
      <c r="E98"/>
      <c r="F98"/>
      <c r="G98"/>
      <c r="H98"/>
    </row>
    <row r="99" spans="2:8" ht="14.5">
      <c r="B99"/>
      <c r="C99"/>
      <c r="D99"/>
      <c r="E99"/>
      <c r="F99"/>
      <c r="G99"/>
      <c r="H99"/>
    </row>
    <row r="100" spans="2:8" ht="14.5">
      <c r="B100"/>
      <c r="C100"/>
      <c r="D100"/>
      <c r="E100"/>
      <c r="F100"/>
      <c r="G100"/>
      <c r="H100"/>
    </row>
    <row r="101" spans="2:8" ht="14.5">
      <c r="B101"/>
      <c r="C101"/>
      <c r="D101"/>
      <c r="E101"/>
      <c r="F101"/>
      <c r="G101"/>
      <c r="H101"/>
    </row>
    <row r="102" spans="2:8" ht="14.5">
      <c r="B102"/>
      <c r="C102"/>
      <c r="D102"/>
      <c r="E102"/>
      <c r="F102"/>
      <c r="G102"/>
      <c r="H102"/>
    </row>
    <row r="103" spans="2:8" ht="14.5">
      <c r="B103"/>
      <c r="C103"/>
      <c r="D103"/>
      <c r="E103"/>
      <c r="F103"/>
      <c r="G103"/>
      <c r="H103"/>
    </row>
    <row r="104" spans="2:8" ht="14.5">
      <c r="B104"/>
      <c r="C104"/>
      <c r="D104"/>
      <c r="E104"/>
      <c r="F104"/>
      <c r="G104"/>
      <c r="H104"/>
    </row>
    <row r="105" spans="2:8" ht="14.5">
      <c r="B105"/>
      <c r="C105"/>
      <c r="D105"/>
      <c r="E105"/>
      <c r="F105"/>
      <c r="G105"/>
      <c r="H105"/>
    </row>
    <row r="106" spans="2:8" ht="14.5">
      <c r="B106"/>
      <c r="C106"/>
      <c r="D106"/>
      <c r="E106"/>
      <c r="F106"/>
      <c r="G106"/>
      <c r="H106"/>
    </row>
    <row r="107" spans="2:8" ht="14.5">
      <c r="B107"/>
      <c r="C107"/>
      <c r="D107"/>
      <c r="E107"/>
      <c r="F107"/>
      <c r="G107"/>
      <c r="H107"/>
    </row>
    <row r="108" spans="2:8" ht="14.5">
      <c r="B108"/>
      <c r="C108"/>
      <c r="D108"/>
      <c r="E108"/>
      <c r="F108"/>
      <c r="G108"/>
      <c r="H108"/>
    </row>
    <row r="109" spans="2:8" ht="14.5">
      <c r="B109"/>
      <c r="C109"/>
      <c r="D109"/>
      <c r="E109"/>
      <c r="F109"/>
      <c r="G109"/>
      <c r="H109"/>
    </row>
    <row r="110" spans="2:8" ht="14.5">
      <c r="B110"/>
      <c r="C110"/>
      <c r="D110"/>
      <c r="E110"/>
      <c r="F110"/>
      <c r="G110"/>
      <c r="H110"/>
    </row>
    <row r="111" spans="2:8" ht="14.5">
      <c r="B111"/>
      <c r="C111"/>
      <c r="D111"/>
      <c r="E111"/>
      <c r="F111"/>
      <c r="G111"/>
      <c r="H111"/>
    </row>
    <row r="112" spans="2:8" ht="14.5">
      <c r="B112"/>
      <c r="C112"/>
      <c r="D112"/>
      <c r="E112"/>
      <c r="F112"/>
      <c r="G112"/>
      <c r="H112"/>
    </row>
    <row r="113" spans="2:8" ht="14.5">
      <c r="B113"/>
      <c r="C113"/>
      <c r="D113"/>
      <c r="E113"/>
      <c r="F113"/>
      <c r="G113"/>
      <c r="H113"/>
    </row>
    <row r="114" spans="2:8" ht="14.5">
      <c r="B114"/>
      <c r="C114"/>
      <c r="D114"/>
      <c r="E114"/>
      <c r="F114"/>
      <c r="G114"/>
      <c r="H114"/>
    </row>
    <row r="115" spans="2:8" ht="14.5">
      <c r="B115"/>
      <c r="C115"/>
      <c r="D115"/>
      <c r="E115"/>
      <c r="F115"/>
      <c r="G115"/>
      <c r="H115"/>
    </row>
    <row r="116" spans="2:8" ht="14.5">
      <c r="B116"/>
      <c r="C116"/>
      <c r="D116"/>
      <c r="E116"/>
      <c r="F116"/>
      <c r="G116"/>
      <c r="H116"/>
    </row>
    <row r="117" spans="2:8" ht="14.5">
      <c r="B117"/>
      <c r="C117"/>
      <c r="D117"/>
      <c r="E117"/>
      <c r="F117"/>
      <c r="G117"/>
      <c r="H117"/>
    </row>
    <row r="118" spans="2:8" ht="14.5">
      <c r="B118"/>
      <c r="C118"/>
      <c r="D118"/>
      <c r="E118"/>
      <c r="F118"/>
      <c r="G118"/>
      <c r="H118"/>
    </row>
    <row r="119" spans="2:8" ht="14.5">
      <c r="B119"/>
      <c r="C119"/>
      <c r="D119"/>
      <c r="E119"/>
      <c r="F119"/>
      <c r="G119"/>
      <c r="H119"/>
    </row>
    <row r="120" spans="2:8" ht="14.5">
      <c r="B120"/>
      <c r="C120"/>
      <c r="D120"/>
      <c r="E120"/>
      <c r="F120"/>
      <c r="G120"/>
      <c r="H120"/>
    </row>
    <row r="121" spans="2:8" ht="14.5">
      <c r="B121"/>
      <c r="C121"/>
      <c r="D121"/>
      <c r="E121"/>
      <c r="F121"/>
      <c r="G121"/>
      <c r="H121"/>
    </row>
    <row r="122" spans="2:8" ht="14.5">
      <c r="B122"/>
      <c r="C122"/>
      <c r="D122"/>
      <c r="E122"/>
      <c r="F122"/>
      <c r="G122"/>
      <c r="H122"/>
    </row>
    <row r="123" spans="2:8" ht="14.5">
      <c r="B123"/>
      <c r="C123"/>
      <c r="D123"/>
      <c r="E123"/>
      <c r="F123"/>
      <c r="G123"/>
      <c r="H123"/>
    </row>
    <row r="124" spans="2:8" ht="14.5">
      <c r="B124"/>
      <c r="C124"/>
      <c r="D124"/>
      <c r="E124"/>
      <c r="F124"/>
      <c r="G124"/>
      <c r="H124"/>
    </row>
    <row r="125" spans="2:8" ht="14.5">
      <c r="B125"/>
      <c r="C125"/>
      <c r="D125"/>
      <c r="E125"/>
      <c r="F125"/>
      <c r="G125"/>
      <c r="H125"/>
    </row>
    <row r="126" spans="2:8" ht="14.5">
      <c r="B126"/>
      <c r="C126"/>
      <c r="D126"/>
      <c r="E126"/>
      <c r="F126"/>
      <c r="G126"/>
      <c r="H126"/>
    </row>
    <row r="127" spans="2:8" ht="14.5">
      <c r="B127"/>
      <c r="C127"/>
      <c r="D127"/>
      <c r="E127"/>
      <c r="F127"/>
      <c r="G127"/>
      <c r="H127"/>
    </row>
    <row r="128" spans="2:8" ht="14.5">
      <c r="B128"/>
      <c r="C128"/>
      <c r="D128"/>
      <c r="E128"/>
      <c r="F128"/>
      <c r="G128"/>
      <c r="H128"/>
    </row>
    <row r="129" spans="2:8" ht="14.5">
      <c r="B129"/>
      <c r="C129"/>
      <c r="D129"/>
      <c r="E129"/>
      <c r="F129"/>
      <c r="G129"/>
      <c r="H129"/>
    </row>
    <row r="130" spans="2:8" ht="14.5">
      <c r="B130"/>
      <c r="C130"/>
      <c r="D130"/>
      <c r="E130"/>
      <c r="F130"/>
      <c r="G130"/>
      <c r="H130"/>
    </row>
    <row r="131" spans="2:8" ht="14.5">
      <c r="B131"/>
      <c r="C131"/>
      <c r="D131"/>
      <c r="E131"/>
      <c r="F131"/>
      <c r="G131"/>
      <c r="H131"/>
    </row>
    <row r="132" spans="2:8" ht="14.5">
      <c r="B132"/>
      <c r="C132"/>
      <c r="D132"/>
      <c r="E132"/>
      <c r="F132"/>
      <c r="G132"/>
      <c r="H132"/>
    </row>
    <row r="133" spans="2:8" ht="14.5">
      <c r="B133"/>
      <c r="C133"/>
      <c r="D133"/>
      <c r="E133"/>
      <c r="F133"/>
      <c r="G133"/>
      <c r="H133"/>
    </row>
  </sheetData>
  <autoFilter ref="A6:L34"/>
  <pageMargins left="0.7" right="0.7" top="0.75" bottom="0.75" header="0.3" footer="0.3"/>
  <pageSetup paperSize="9" fitToHeight="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B1:M131"/>
  <sheetViews>
    <sheetView showGridLines="0" zoomScale="90" zoomScaleNormal="90" workbookViewId="0"/>
  </sheetViews>
  <sheetFormatPr defaultColWidth="9.08984375" defaultRowHeight="12.5"/>
  <cols>
    <col min="1" max="1" width="3.6328125" style="10" customWidth="1"/>
    <col min="2" max="2" width="9.08984375" style="10" customWidth="1"/>
    <col min="3" max="12" width="9.08984375" style="10"/>
    <col min="13" max="13" width="22.36328125" style="10" customWidth="1"/>
    <col min="14" max="16384" width="9.08984375" style="10"/>
  </cols>
  <sheetData>
    <row r="1" spans="2:13" ht="14.15" customHeight="1"/>
    <row r="2" spans="2:13" ht="14.15" customHeight="1"/>
    <row r="3" spans="2:13" ht="14.15" customHeight="1">
      <c r="B3" s="11" t="s">
        <v>122</v>
      </c>
    </row>
    <row r="4" spans="2:13" ht="14.15" customHeight="1">
      <c r="B4" s="59" t="s">
        <v>337</v>
      </c>
      <c r="C4" s="60"/>
      <c r="D4" s="60"/>
      <c r="E4" s="60"/>
      <c r="F4" s="60"/>
      <c r="G4" s="60"/>
      <c r="H4" s="60"/>
      <c r="I4" s="60"/>
      <c r="J4" s="60"/>
      <c r="K4" s="60"/>
      <c r="L4" s="60"/>
      <c r="M4" s="74"/>
    </row>
    <row r="5" spans="2:13" ht="14.15" customHeight="1">
      <c r="B5" s="499" t="s">
        <v>1038</v>
      </c>
      <c r="C5" s="500"/>
      <c r="D5" s="500"/>
      <c r="E5" s="500"/>
      <c r="F5" s="500"/>
      <c r="G5" s="500"/>
      <c r="H5" s="500"/>
      <c r="I5" s="500"/>
      <c r="J5" s="500"/>
      <c r="K5" s="500"/>
      <c r="L5" s="500"/>
      <c r="M5" s="501"/>
    </row>
    <row r="6" spans="2:13" ht="26.25" customHeight="1">
      <c r="B6" s="502" t="s">
        <v>293</v>
      </c>
      <c r="C6" s="503"/>
      <c r="D6" s="503"/>
      <c r="E6" s="503"/>
      <c r="F6" s="503"/>
      <c r="G6" s="503"/>
      <c r="H6" s="503"/>
      <c r="I6" s="503"/>
      <c r="J6" s="503"/>
      <c r="K6" s="503"/>
      <c r="L6" s="503"/>
      <c r="M6" s="504"/>
    </row>
    <row r="7" spans="2:13" ht="14.15" customHeight="1">
      <c r="B7" s="505" t="s">
        <v>294</v>
      </c>
      <c r="C7" s="506"/>
      <c r="D7" s="506"/>
      <c r="E7" s="506"/>
      <c r="F7" s="506"/>
      <c r="G7" s="506"/>
      <c r="H7" s="506"/>
      <c r="I7" s="506"/>
      <c r="J7" s="506"/>
      <c r="K7" s="506"/>
      <c r="L7" s="506"/>
      <c r="M7" s="507"/>
    </row>
    <row r="8" spans="2:13" ht="14.15" customHeight="1"/>
    <row r="9" spans="2:13" ht="14.15" customHeight="1">
      <c r="B9" s="11" t="s">
        <v>328</v>
      </c>
    </row>
    <row r="10" spans="2:13" ht="14.15" customHeight="1">
      <c r="B10" s="59" t="s">
        <v>329</v>
      </c>
      <c r="C10" s="60"/>
      <c r="D10" s="60"/>
      <c r="E10" s="60"/>
      <c r="F10" s="60"/>
      <c r="G10" s="60"/>
      <c r="H10" s="60"/>
      <c r="I10" s="60"/>
      <c r="J10" s="60"/>
      <c r="K10" s="60"/>
      <c r="L10" s="60"/>
      <c r="M10" s="74"/>
    </row>
    <row r="11" spans="2:13" ht="14.15" customHeight="1">
      <c r="B11" s="134" t="s">
        <v>332</v>
      </c>
      <c r="C11" s="103"/>
      <c r="D11" s="103"/>
      <c r="E11" s="103"/>
      <c r="F11" s="103"/>
      <c r="G11" s="103"/>
      <c r="H11" s="103"/>
      <c r="I11" s="103"/>
      <c r="J11" s="103"/>
      <c r="K11" s="103"/>
      <c r="L11" s="103"/>
      <c r="M11" s="104"/>
    </row>
    <row r="12" spans="2:13" ht="14.15" customHeight="1">
      <c r="B12" s="146" t="s">
        <v>372</v>
      </c>
      <c r="C12" s="147"/>
      <c r="D12" s="147"/>
      <c r="E12" s="147"/>
      <c r="F12" s="147"/>
      <c r="G12" s="147"/>
      <c r="H12" s="147"/>
      <c r="I12" s="147"/>
      <c r="J12" s="147"/>
      <c r="K12" s="147"/>
      <c r="L12" s="147"/>
      <c r="M12" s="148"/>
    </row>
    <row r="13" spans="2:13" ht="14.15" customHeight="1">
      <c r="B13" s="144"/>
      <c r="C13" s="9"/>
      <c r="D13" s="9"/>
      <c r="E13" s="9"/>
      <c r="F13" s="9"/>
      <c r="G13" s="9"/>
      <c r="H13" s="9"/>
      <c r="I13" s="9"/>
      <c r="J13" s="9"/>
      <c r="K13" s="9"/>
      <c r="L13" s="9"/>
      <c r="M13" s="9"/>
    </row>
    <row r="14" spans="2:13" ht="14.15" customHeight="1">
      <c r="B14" s="11" t="s">
        <v>123</v>
      </c>
    </row>
    <row r="15" spans="2:13" s="58" customFormat="1" ht="14.15" customHeight="1">
      <c r="B15" s="59" t="s">
        <v>297</v>
      </c>
      <c r="C15" s="60"/>
      <c r="D15" s="60"/>
      <c r="E15" s="60"/>
      <c r="F15" s="60"/>
      <c r="G15" s="60"/>
      <c r="H15" s="60"/>
      <c r="I15" s="60"/>
      <c r="J15" s="60"/>
      <c r="K15" s="60"/>
      <c r="L15" s="60"/>
      <c r="M15" s="60"/>
    </row>
    <row r="16" spans="2:13" s="58" customFormat="1" ht="14.15" customHeight="1">
      <c r="B16" s="134" t="s">
        <v>118</v>
      </c>
      <c r="C16" s="103"/>
      <c r="D16" s="103"/>
      <c r="E16" s="103"/>
      <c r="F16" s="103"/>
      <c r="G16" s="103"/>
      <c r="H16" s="103"/>
      <c r="I16" s="103"/>
      <c r="J16" s="103"/>
      <c r="K16" s="103"/>
      <c r="L16" s="103"/>
      <c r="M16" s="104"/>
    </row>
    <row r="17" spans="2:13" s="58" customFormat="1" ht="14.15" customHeight="1">
      <c r="B17" s="135" t="s">
        <v>119</v>
      </c>
      <c r="C17" s="105"/>
      <c r="D17" s="105"/>
      <c r="E17" s="105"/>
      <c r="F17" s="105"/>
      <c r="G17" s="105"/>
      <c r="H17" s="105"/>
      <c r="I17" s="105"/>
      <c r="J17" s="105"/>
      <c r="K17" s="105"/>
      <c r="L17" s="105"/>
      <c r="M17" s="106"/>
    </row>
    <row r="18" spans="2:13" s="58" customFormat="1" ht="14.15" customHeight="1">
      <c r="B18" s="135" t="s">
        <v>120</v>
      </c>
      <c r="C18" s="107"/>
      <c r="D18" s="107"/>
      <c r="E18" s="107"/>
      <c r="F18" s="107"/>
      <c r="G18" s="107"/>
      <c r="H18" s="107"/>
      <c r="I18" s="107"/>
      <c r="J18" s="107"/>
      <c r="K18" s="107"/>
      <c r="L18" s="107"/>
      <c r="M18" s="108"/>
    </row>
    <row r="19" spans="2:13" s="58" customFormat="1" ht="14.15" customHeight="1">
      <c r="B19" s="135" t="s">
        <v>121</v>
      </c>
      <c r="C19" s="109"/>
      <c r="D19" s="109"/>
      <c r="E19" s="109"/>
      <c r="F19" s="109"/>
      <c r="G19" s="109"/>
      <c r="H19" s="109"/>
      <c r="I19" s="109"/>
      <c r="J19" s="109"/>
      <c r="K19" s="109"/>
      <c r="L19" s="109"/>
      <c r="M19" s="110"/>
    </row>
    <row r="20" spans="2:13" s="58" customFormat="1" ht="14.15" customHeight="1">
      <c r="B20" s="82"/>
      <c r="C20" s="83"/>
      <c r="D20" s="83"/>
      <c r="E20" s="83"/>
      <c r="F20" s="83"/>
      <c r="G20" s="83"/>
      <c r="H20" s="83"/>
      <c r="I20" s="83"/>
      <c r="J20" s="83"/>
      <c r="K20" s="83"/>
      <c r="L20" s="83"/>
      <c r="M20" s="84"/>
    </row>
    <row r="21" spans="2:13" s="58" customFormat="1" ht="14.15" customHeight="1">
      <c r="B21" s="138" t="s">
        <v>124</v>
      </c>
      <c r="C21" s="83"/>
      <c r="D21" s="83"/>
      <c r="E21" s="83"/>
      <c r="F21" s="83"/>
      <c r="G21" s="83"/>
      <c r="H21" s="83"/>
      <c r="I21" s="83"/>
      <c r="J21" s="83"/>
      <c r="K21" s="83"/>
      <c r="L21" s="83"/>
      <c r="M21" s="84"/>
    </row>
    <row r="22" spans="2:13" ht="14.15" customHeight="1">
      <c r="B22" s="139" t="s">
        <v>125</v>
      </c>
      <c r="C22" s="9"/>
      <c r="D22" s="9"/>
      <c r="E22" s="9"/>
      <c r="F22" s="9"/>
      <c r="G22" s="9"/>
      <c r="H22" s="9"/>
      <c r="I22" s="9"/>
      <c r="J22" s="9"/>
      <c r="K22" s="9"/>
      <c r="L22" s="9"/>
      <c r="M22" s="57"/>
    </row>
    <row r="23" spans="2:13" ht="14.15" customHeight="1">
      <c r="B23" s="139" t="s">
        <v>231</v>
      </c>
      <c r="C23" s="9"/>
      <c r="D23" s="9"/>
      <c r="E23" s="9"/>
      <c r="F23" s="9"/>
      <c r="G23" s="9"/>
      <c r="H23" s="9"/>
      <c r="I23" s="9"/>
      <c r="J23" s="9"/>
      <c r="K23" s="9"/>
      <c r="L23" s="9"/>
      <c r="M23" s="57"/>
    </row>
    <row r="24" spans="2:13" ht="14.15" customHeight="1">
      <c r="B24" s="140" t="s">
        <v>338</v>
      </c>
      <c r="C24" s="56"/>
      <c r="D24" s="56"/>
      <c r="E24" s="56"/>
      <c r="F24" s="56"/>
      <c r="G24" s="56"/>
      <c r="H24" s="56"/>
      <c r="I24" s="56"/>
      <c r="J24" s="56"/>
      <c r="K24" s="56"/>
      <c r="L24" s="56"/>
      <c r="M24" s="21"/>
    </row>
    <row r="25" spans="2:13" ht="14.15" customHeight="1"/>
    <row r="26" spans="2:13" ht="14.15" customHeight="1">
      <c r="B26" s="10" t="s">
        <v>126</v>
      </c>
    </row>
    <row r="27" spans="2:13" ht="14.15" customHeight="1"/>
    <row r="28" spans="2:13" ht="14.15" customHeight="1"/>
    <row r="29" spans="2:13" ht="14.15" customHeight="1"/>
    <row r="30" spans="2:13" ht="14.15" customHeight="1"/>
    <row r="31" spans="2:13" ht="14.15" customHeight="1"/>
    <row r="32" spans="2:13" ht="14.15" customHeight="1"/>
    <row r="33" spans="2:2" ht="14.15" customHeight="1"/>
    <row r="34" spans="2:2" ht="14.15" customHeight="1"/>
    <row r="35" spans="2:2" ht="14.15" customHeight="1"/>
    <row r="36" spans="2:2" ht="14.15" customHeight="1"/>
    <row r="37" spans="2:2" ht="14.15" customHeight="1"/>
    <row r="38" spans="2:2" ht="14.15" customHeight="1"/>
    <row r="39" spans="2:2" ht="14.15" customHeight="1"/>
    <row r="40" spans="2:2" ht="14.15" customHeight="1"/>
    <row r="41" spans="2:2" ht="14.15" customHeight="1"/>
    <row r="42" spans="2:2" ht="14.15" customHeight="1"/>
    <row r="43" spans="2:2" ht="14.15" customHeight="1"/>
    <row r="44" spans="2:2" ht="14.15" customHeight="1"/>
    <row r="45" spans="2:2" ht="14.15" customHeight="1"/>
    <row r="46" spans="2:2" ht="14.15" customHeight="1">
      <c r="B46" s="10" t="s">
        <v>127</v>
      </c>
    </row>
    <row r="47" spans="2:2" ht="14.15" customHeight="1"/>
    <row r="48" spans="2:2"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spans="2:13" ht="14.15" customHeight="1"/>
    <row r="66" spans="2:13" ht="14.15" customHeight="1"/>
    <row r="67" spans="2:13" ht="14.15" customHeight="1">
      <c r="B67" s="10" t="s">
        <v>1022</v>
      </c>
    </row>
    <row r="68" spans="2:13" ht="14.15" customHeight="1"/>
    <row r="69" spans="2:13" ht="14.15" customHeight="1"/>
    <row r="70" spans="2:13" ht="14.15" customHeight="1"/>
    <row r="71" spans="2:13" ht="14.15" customHeight="1"/>
    <row r="72" spans="2:13" ht="14.15" customHeight="1"/>
    <row r="73" spans="2:13" ht="14.15" customHeight="1"/>
    <row r="74" spans="2:13" ht="14.15" customHeight="1"/>
    <row r="75" spans="2:13" ht="14.15" customHeight="1"/>
    <row r="76" spans="2:13" ht="14.15" customHeight="1"/>
    <row r="77" spans="2:13" ht="14.15" customHeight="1"/>
    <row r="78" spans="2:13" ht="14.15" customHeight="1"/>
    <row r="79" spans="2:13" s="58" customFormat="1" ht="14.15" customHeight="1">
      <c r="B79" s="59" t="s">
        <v>128</v>
      </c>
      <c r="C79" s="60"/>
      <c r="D79" s="60"/>
      <c r="E79" s="60"/>
      <c r="F79" s="60"/>
      <c r="G79" s="60"/>
      <c r="H79" s="60"/>
      <c r="I79" s="60"/>
      <c r="J79" s="60"/>
      <c r="K79" s="60"/>
      <c r="L79" s="60"/>
      <c r="M79" s="60"/>
    </row>
    <row r="80" spans="2:13" ht="14.15" customHeight="1">
      <c r="B80" s="141" t="s">
        <v>129</v>
      </c>
      <c r="C80" s="22"/>
      <c r="D80" s="22"/>
      <c r="E80" s="22"/>
      <c r="F80" s="22"/>
      <c r="G80" s="22"/>
      <c r="H80" s="22"/>
      <c r="I80" s="22"/>
      <c r="J80" s="22"/>
      <c r="K80" s="22"/>
      <c r="L80" s="22"/>
      <c r="M80" s="23"/>
    </row>
    <row r="81" spans="2:13" ht="14.15" customHeight="1">
      <c r="B81" s="136" t="s">
        <v>130</v>
      </c>
      <c r="C81" s="9"/>
      <c r="D81" s="9"/>
      <c r="E81" s="9"/>
      <c r="F81" s="9"/>
      <c r="G81" s="9"/>
      <c r="H81" s="9"/>
      <c r="I81" s="9"/>
      <c r="J81" s="9"/>
      <c r="K81" s="9"/>
      <c r="L81" s="9"/>
      <c r="M81" s="57"/>
    </row>
    <row r="82" spans="2:13" ht="14.15" customHeight="1">
      <c r="B82" s="136" t="s">
        <v>273</v>
      </c>
      <c r="C82" s="9"/>
      <c r="D82" s="9"/>
      <c r="E82" s="9"/>
      <c r="F82" s="9"/>
      <c r="G82" s="9"/>
      <c r="H82" s="9"/>
      <c r="I82" s="9"/>
      <c r="J82" s="9"/>
      <c r="K82" s="9"/>
      <c r="L82" s="9"/>
      <c r="M82" s="57"/>
    </row>
    <row r="83" spans="2:13" ht="14.15" customHeight="1">
      <c r="B83" s="136"/>
      <c r="C83" s="9"/>
      <c r="D83" s="9"/>
      <c r="E83" s="9"/>
      <c r="F83" s="9"/>
      <c r="G83" s="9"/>
      <c r="H83" s="9"/>
      <c r="I83" s="9"/>
      <c r="J83" s="9"/>
      <c r="K83" s="9"/>
      <c r="L83" s="9"/>
      <c r="M83" s="57"/>
    </row>
    <row r="84" spans="2:13" ht="14.15" customHeight="1">
      <c r="B84" s="137" t="s">
        <v>232</v>
      </c>
      <c r="C84" s="56"/>
      <c r="D84" s="56"/>
      <c r="E84" s="56"/>
      <c r="F84" s="56"/>
      <c r="G84" s="56"/>
      <c r="H84" s="56"/>
      <c r="I84" s="56"/>
      <c r="J84" s="56"/>
      <c r="K84" s="56"/>
      <c r="L84" s="56"/>
      <c r="M84" s="21"/>
    </row>
    <row r="85" spans="2:13" ht="14.15" customHeight="1"/>
    <row r="86" spans="2:13" ht="14.15" customHeight="1">
      <c r="B86" s="99"/>
    </row>
    <row r="87" spans="2:13" ht="14.15" customHeight="1"/>
    <row r="88" spans="2:13" ht="14.15" customHeight="1"/>
    <row r="89" spans="2:13" ht="14.15" customHeight="1"/>
    <row r="90" spans="2:13" ht="14.15" customHeight="1"/>
    <row r="91" spans="2:13" ht="14.15" customHeight="1"/>
    <row r="92" spans="2:13" ht="14.15" customHeight="1"/>
    <row r="93" spans="2:13" ht="14.15" customHeight="1"/>
    <row r="94" spans="2:13" ht="14.15" customHeight="1"/>
    <row r="95" spans="2:13" ht="14.15" customHeight="1"/>
    <row r="96" spans="2:13" ht="14.15" customHeight="1"/>
    <row r="97" spans="2:2" ht="14.15" customHeight="1"/>
    <row r="98" spans="2:2" ht="14.15" customHeight="1"/>
    <row r="99" spans="2:2" ht="14.15" customHeight="1"/>
    <row r="100" spans="2:2" ht="14.15" customHeight="1"/>
    <row r="101" spans="2:2" ht="14.15" customHeight="1"/>
    <row r="102" spans="2:2" ht="14.15" customHeight="1">
      <c r="B102" s="10" t="s">
        <v>1023</v>
      </c>
    </row>
    <row r="103" spans="2:2" ht="14.15" customHeight="1"/>
    <row r="104" spans="2:2" ht="14.15" customHeight="1"/>
    <row r="105" spans="2:2" ht="14.15" customHeight="1"/>
    <row r="106" spans="2:2" ht="14.15" customHeight="1"/>
    <row r="107" spans="2:2" ht="14.15" customHeight="1"/>
    <row r="108" spans="2:2" ht="14.15" customHeight="1"/>
    <row r="109" spans="2:2" ht="14.15" customHeight="1"/>
    <row r="110" spans="2:2" ht="14.15" customHeight="1"/>
    <row r="111" spans="2:2" ht="14.15" customHeight="1"/>
    <row r="112" spans="2:2" ht="14.15" customHeight="1"/>
    <row r="113" spans="2:13" ht="14.15" customHeight="1"/>
    <row r="114" spans="2:13" ht="14.15" customHeight="1"/>
    <row r="115" spans="2:13" ht="14.15" customHeight="1"/>
    <row r="116" spans="2:13" ht="14.15" customHeight="1"/>
    <row r="117" spans="2:13" ht="14.15" customHeight="1"/>
    <row r="118" spans="2:13" ht="14.15" customHeight="1"/>
    <row r="119" spans="2:13" s="58" customFormat="1" ht="13">
      <c r="B119" s="59" t="s">
        <v>242</v>
      </c>
      <c r="C119" s="60"/>
      <c r="D119" s="60"/>
      <c r="E119" s="60"/>
      <c r="F119" s="60"/>
      <c r="G119" s="60"/>
      <c r="H119" s="60"/>
      <c r="I119" s="60"/>
      <c r="J119" s="60"/>
      <c r="K119" s="60"/>
      <c r="L119" s="60"/>
      <c r="M119" s="60"/>
    </row>
    <row r="120" spans="2:13" s="58" customFormat="1">
      <c r="B120" s="142" t="s">
        <v>243</v>
      </c>
      <c r="C120" s="80"/>
      <c r="D120" s="80"/>
      <c r="E120" s="80"/>
      <c r="F120" s="80"/>
      <c r="G120" s="80"/>
      <c r="H120" s="80"/>
      <c r="I120" s="80"/>
      <c r="J120" s="80"/>
      <c r="K120" s="80"/>
      <c r="L120" s="80"/>
      <c r="M120" s="81"/>
    </row>
    <row r="121" spans="2:13" s="58" customFormat="1">
      <c r="B121" s="143" t="s">
        <v>244</v>
      </c>
      <c r="C121" s="89"/>
      <c r="D121" s="89"/>
      <c r="E121" s="89"/>
      <c r="F121" s="89"/>
      <c r="G121" s="89"/>
      <c r="H121" s="89"/>
      <c r="I121" s="89"/>
      <c r="J121" s="89"/>
      <c r="K121" s="89"/>
      <c r="L121" s="89"/>
      <c r="M121" s="90"/>
    </row>
    <row r="124" spans="2:13" ht="13">
      <c r="B124" s="127" t="s">
        <v>242</v>
      </c>
      <c r="C124" s="128"/>
      <c r="D124" s="128"/>
      <c r="E124" s="128"/>
      <c r="F124" s="128"/>
      <c r="G124" s="128"/>
      <c r="H124" s="128"/>
      <c r="I124" s="128"/>
      <c r="J124" s="128"/>
      <c r="K124" s="128"/>
      <c r="L124" s="128"/>
      <c r="M124" s="129"/>
    </row>
    <row r="125" spans="2:13">
      <c r="B125" s="130" t="s">
        <v>323</v>
      </c>
      <c r="C125" s="126"/>
      <c r="D125" s="126"/>
      <c r="E125" s="126"/>
      <c r="F125" s="126"/>
      <c r="G125" s="126"/>
      <c r="H125" s="126"/>
      <c r="I125" s="126"/>
      <c r="J125" s="126"/>
      <c r="K125" s="126"/>
      <c r="L125" s="126"/>
      <c r="M125" s="131"/>
    </row>
    <row r="126" spans="2:13">
      <c r="B126" s="132" t="s">
        <v>324</v>
      </c>
      <c r="C126" s="126"/>
      <c r="D126" s="126"/>
      <c r="E126" s="126"/>
      <c r="F126" s="126"/>
      <c r="G126" s="126"/>
      <c r="H126" s="126"/>
      <c r="I126" s="126"/>
      <c r="J126" s="126"/>
      <c r="K126" s="126"/>
      <c r="L126" s="126"/>
      <c r="M126" s="131"/>
    </row>
    <row r="127" spans="2:13">
      <c r="B127" s="132" t="s">
        <v>325</v>
      </c>
      <c r="C127" s="9"/>
      <c r="D127" s="9"/>
      <c r="E127" s="9"/>
      <c r="F127" s="9"/>
      <c r="G127" s="9"/>
      <c r="H127" s="9"/>
      <c r="I127" s="9"/>
      <c r="J127" s="9"/>
      <c r="K127" s="9"/>
      <c r="L127" s="9"/>
      <c r="M127" s="57"/>
    </row>
    <row r="128" spans="2:13">
      <c r="B128" s="132" t="s">
        <v>326</v>
      </c>
      <c r="C128" s="9"/>
      <c r="D128" s="9"/>
      <c r="E128" s="9"/>
      <c r="F128" s="9"/>
      <c r="G128" s="9"/>
      <c r="H128" s="9"/>
      <c r="I128" s="9"/>
      <c r="J128" s="9"/>
      <c r="K128" s="9"/>
      <c r="L128" s="9"/>
      <c r="M128" s="57"/>
    </row>
    <row r="129" spans="2:13">
      <c r="B129" s="133" t="s">
        <v>327</v>
      </c>
      <c r="C129" s="56"/>
      <c r="D129" s="56"/>
      <c r="E129" s="56"/>
      <c r="F129" s="56"/>
      <c r="G129" s="56"/>
      <c r="H129" s="56"/>
      <c r="I129" s="56"/>
      <c r="J129" s="56"/>
      <c r="K129" s="56"/>
      <c r="L129" s="56"/>
      <c r="M129" s="21"/>
    </row>
    <row r="131" spans="2:13">
      <c r="B131" s="125"/>
    </row>
  </sheetData>
  <mergeCells count="3">
    <mergeCell ref="B5:M5"/>
    <mergeCell ref="B6:M6"/>
    <mergeCell ref="B7:M7"/>
  </mergeCells>
  <hyperlinks>
    <hyperlink ref="B126" r:id="rId1"/>
    <hyperlink ref="B127" r:id="rId2"/>
    <hyperlink ref="B128" r:id="rId3"/>
    <hyperlink ref="B129" r:id="rId4"/>
  </hyperlinks>
  <pageMargins left="0.7" right="0.7" top="0.75" bottom="0.75" header="0.3" footer="0.3"/>
  <pageSetup paperSize="9" orientation="portrait" r:id="rId5"/>
  <headerFooter>
    <oddFooter>&amp;CCopyright © 2013 Everest Global, Inc.
EGR-2013-2-D-0892</oddFooter>
  </headerFooter>
  <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C000"/>
    <pageSetUpPr fitToPage="1"/>
  </sheetPr>
  <dimension ref="B1:J35"/>
  <sheetViews>
    <sheetView showGridLines="0" zoomScale="80" zoomScaleNormal="80" workbookViewId="0">
      <pane xSplit="8" ySplit="7" topLeftCell="I8" activePane="bottomRight" state="frozen"/>
      <selection activeCell="I8" sqref="I8"/>
      <selection pane="topRight" activeCell="I8" sqref="I8"/>
      <selection pane="bottomLeft" activeCell="I8" sqref="I8"/>
      <selection pane="bottomRight" activeCell="I8" sqref="I8"/>
    </sheetView>
  </sheetViews>
  <sheetFormatPr defaultColWidth="9.08984375" defaultRowHeight="12.5"/>
  <cols>
    <col min="1" max="1" width="3.6328125" style="41" customWidth="1"/>
    <col min="2" max="2" width="4" style="41" hidden="1" customWidth="1"/>
    <col min="3" max="3" width="2.54296875" style="41" customWidth="1"/>
    <col min="4" max="5" width="10.6328125" style="41" customWidth="1"/>
    <col min="6" max="6" width="15.81640625" style="41" hidden="1" customWidth="1"/>
    <col min="7" max="7" width="14.36328125" style="41" bestFit="1" customWidth="1"/>
    <col min="8" max="8" width="10.6328125" style="41" customWidth="1"/>
    <col min="9" max="9" width="10.6328125" style="26" customWidth="1"/>
    <col min="10" max="16384" width="9.08984375" style="41"/>
  </cols>
  <sheetData>
    <row r="1" spans="2:10" s="31" customFormat="1" ht="18" customHeight="1">
      <c r="D1" s="4" t="s">
        <v>16</v>
      </c>
      <c r="E1" s="8"/>
      <c r="F1" s="8"/>
      <c r="G1" s="32" t="s">
        <v>47</v>
      </c>
      <c r="H1" s="33"/>
      <c r="I1" s="10"/>
    </row>
    <row r="2" spans="2:10" s="31" customFormat="1" ht="14.15" customHeight="1">
      <c r="D2" s="5"/>
      <c r="E2" s="35"/>
      <c r="F2" s="35"/>
      <c r="G2" s="36" t="s">
        <v>48</v>
      </c>
      <c r="H2" s="37"/>
      <c r="I2" s="10"/>
    </row>
    <row r="3" spans="2:10" ht="14.15" customHeight="1">
      <c r="D3" s="3"/>
      <c r="E3" s="3"/>
      <c r="F3" s="3"/>
      <c r="G3" s="3"/>
      <c r="H3" s="3"/>
      <c r="I3" s="41"/>
    </row>
    <row r="4" spans="2:10" ht="14.15" customHeight="1">
      <c r="D4" s="55"/>
      <c r="E4" s="7"/>
      <c r="F4" s="7"/>
      <c r="G4" s="7"/>
      <c r="H4" s="7"/>
      <c r="I4" s="41"/>
    </row>
    <row r="5" spans="2:10" ht="14.15" customHeight="1">
      <c r="D5" s="55"/>
      <c r="E5" s="7"/>
      <c r="F5" s="7"/>
      <c r="G5" s="7"/>
      <c r="H5" s="7"/>
      <c r="I5" s="41"/>
    </row>
    <row r="6" spans="2:10" ht="14.15" customHeight="1">
      <c r="D6" s="3"/>
      <c r="E6" s="3"/>
      <c r="F6" s="3"/>
      <c r="G6" s="3"/>
      <c r="H6" s="3"/>
      <c r="I6" s="41"/>
    </row>
    <row r="7" spans="2:10" s="43" customFormat="1" ht="33" customHeight="1">
      <c r="D7" s="42" t="s">
        <v>0</v>
      </c>
      <c r="E7" s="42" t="s">
        <v>1</v>
      </c>
      <c r="F7" s="42" t="s">
        <v>1055</v>
      </c>
      <c r="G7" s="42" t="s">
        <v>2</v>
      </c>
      <c r="H7" s="42" t="s">
        <v>3</v>
      </c>
      <c r="I7" s="46" t="s">
        <v>62</v>
      </c>
    </row>
    <row r="8" spans="2:10" s="31" customFormat="1" ht="14.15" customHeight="1">
      <c r="B8" s="34" t="str">
        <f>G8&amp;H8</f>
        <v>ChennaiCC</v>
      </c>
      <c r="C8" s="31" t="str">
        <f>G8&amp;H8</f>
        <v>ChennaiCC</v>
      </c>
      <c r="D8" s="212" t="s">
        <v>378</v>
      </c>
      <c r="E8" s="212" t="s">
        <v>18</v>
      </c>
      <c r="F8" s="213"/>
      <c r="G8" s="40" t="s">
        <v>399</v>
      </c>
      <c r="H8" s="212" t="s">
        <v>10</v>
      </c>
      <c r="I8" s="337">
        <v>0.42</v>
      </c>
      <c r="J8" s="336"/>
    </row>
    <row r="9" spans="2:10" s="31" customFormat="1" ht="14.15" customHeight="1">
      <c r="B9" s="34" t="str">
        <f>G9&amp;H9</f>
        <v>ChennaiIT</v>
      </c>
      <c r="C9" s="31" t="str">
        <f t="shared" ref="C9:C35" si="0">G9&amp;H9</f>
        <v>ChennaiIT</v>
      </c>
      <c r="D9" s="212" t="s">
        <v>378</v>
      </c>
      <c r="E9" s="212" t="s">
        <v>18</v>
      </c>
      <c r="F9" s="213"/>
      <c r="G9" s="40" t="s">
        <v>399</v>
      </c>
      <c r="H9" s="212" t="s">
        <v>233</v>
      </c>
      <c r="I9" s="337">
        <v>0.215</v>
      </c>
      <c r="J9" s="336"/>
    </row>
    <row r="10" spans="2:10" s="31" customFormat="1" ht="14.15" customHeight="1">
      <c r="B10" s="34" t="str">
        <f>G10&amp;H10</f>
        <v>ChennaiKP</v>
      </c>
      <c r="C10" s="31" t="str">
        <f t="shared" si="0"/>
        <v>ChennaiKP</v>
      </c>
      <c r="D10" s="212" t="s">
        <v>378</v>
      </c>
      <c r="E10" s="212" t="s">
        <v>18</v>
      </c>
      <c r="F10" s="213"/>
      <c r="G10" s="40" t="s">
        <v>399</v>
      </c>
      <c r="H10" s="212" t="s">
        <v>405</v>
      </c>
      <c r="I10" s="337">
        <v>0.16</v>
      </c>
      <c r="J10" s="336"/>
    </row>
    <row r="11" spans="2:10" s="31" customFormat="1" ht="14.15" customHeight="1">
      <c r="B11" s="34"/>
      <c r="C11" s="31" t="str">
        <f t="shared" si="0"/>
        <v>ChennaiBP</v>
      </c>
      <c r="D11" s="212" t="s">
        <v>378</v>
      </c>
      <c r="E11" s="212" t="s">
        <v>18</v>
      </c>
      <c r="F11" s="213"/>
      <c r="G11" s="40" t="s">
        <v>399</v>
      </c>
      <c r="H11" s="212" t="s">
        <v>404</v>
      </c>
      <c r="I11" s="337">
        <v>0.32</v>
      </c>
      <c r="J11" s="336"/>
    </row>
    <row r="12" spans="2:10" s="31" customFormat="1" ht="14.15" customHeight="1">
      <c r="B12" s="34"/>
      <c r="C12" s="31" t="str">
        <f t="shared" si="0"/>
        <v>GurgaonCC</v>
      </c>
      <c r="D12" s="212" t="s">
        <v>378</v>
      </c>
      <c r="E12" s="212" t="s">
        <v>18</v>
      </c>
      <c r="F12" s="213"/>
      <c r="G12" s="40" t="s">
        <v>401</v>
      </c>
      <c r="H12" s="212" t="s">
        <v>10</v>
      </c>
      <c r="I12" s="337">
        <v>0.45</v>
      </c>
      <c r="J12" s="336"/>
    </row>
    <row r="13" spans="2:10" s="31" customFormat="1" ht="14.15" customHeight="1">
      <c r="B13" s="34"/>
      <c r="C13" s="31" t="str">
        <f t="shared" si="0"/>
        <v>GurgaonIT</v>
      </c>
      <c r="D13" s="212" t="s">
        <v>378</v>
      </c>
      <c r="E13" s="212" t="s">
        <v>18</v>
      </c>
      <c r="F13" s="213"/>
      <c r="G13" s="40" t="s">
        <v>401</v>
      </c>
      <c r="H13" s="212" t="s">
        <v>233</v>
      </c>
      <c r="I13" s="337">
        <v>0.2</v>
      </c>
      <c r="J13" s="336"/>
    </row>
    <row r="14" spans="2:10" s="31" customFormat="1" ht="14.15" customHeight="1">
      <c r="B14" s="34"/>
      <c r="C14" s="31" t="str">
        <f t="shared" si="0"/>
        <v>GurgaonKP</v>
      </c>
      <c r="D14" s="212" t="s">
        <v>378</v>
      </c>
      <c r="E14" s="212" t="s">
        <v>18</v>
      </c>
      <c r="F14" s="213"/>
      <c r="G14" s="40" t="s">
        <v>401</v>
      </c>
      <c r="H14" s="212" t="s">
        <v>405</v>
      </c>
      <c r="I14" s="337">
        <v>0.18</v>
      </c>
      <c r="J14" s="336"/>
    </row>
    <row r="15" spans="2:10" s="31" customFormat="1" ht="14.15" customHeight="1">
      <c r="B15" s="34"/>
      <c r="C15" s="31" t="str">
        <f t="shared" si="0"/>
        <v>GurgaonBP</v>
      </c>
      <c r="D15" s="212" t="s">
        <v>378</v>
      </c>
      <c r="E15" s="212" t="s">
        <v>18</v>
      </c>
      <c r="F15" s="213"/>
      <c r="G15" s="40" t="s">
        <v>401</v>
      </c>
      <c r="H15" s="212" t="s">
        <v>404</v>
      </c>
      <c r="I15" s="337">
        <v>0.35</v>
      </c>
      <c r="J15" s="336"/>
    </row>
    <row r="16" spans="2:10" s="31" customFormat="1" ht="14.15" customHeight="1">
      <c r="B16" s="34"/>
      <c r="C16" s="31" t="str">
        <f t="shared" si="0"/>
        <v>HyderabadCC</v>
      </c>
      <c r="D16" s="212" t="s">
        <v>378</v>
      </c>
      <c r="E16" s="212" t="s">
        <v>18</v>
      </c>
      <c r="F16" s="213"/>
      <c r="G16" s="40" t="s">
        <v>398</v>
      </c>
      <c r="H16" s="212" t="s">
        <v>10</v>
      </c>
      <c r="I16" s="337">
        <v>0.42</v>
      </c>
      <c r="J16" s="336"/>
    </row>
    <row r="17" spans="2:10" s="31" customFormat="1" ht="14.15" customHeight="1">
      <c r="B17" s="34"/>
      <c r="C17" s="31" t="str">
        <f t="shared" si="0"/>
        <v>HyderabadIT</v>
      </c>
      <c r="D17" s="212" t="s">
        <v>378</v>
      </c>
      <c r="E17" s="212" t="s">
        <v>18</v>
      </c>
      <c r="F17" s="213"/>
      <c r="G17" s="40" t="s">
        <v>398</v>
      </c>
      <c r="H17" s="212" t="s">
        <v>233</v>
      </c>
      <c r="I17" s="337">
        <v>0.215</v>
      </c>
      <c r="J17" s="336"/>
    </row>
    <row r="18" spans="2:10" s="31" customFormat="1" ht="14.15" customHeight="1">
      <c r="B18" s="34"/>
      <c r="C18" s="31" t="str">
        <f t="shared" si="0"/>
        <v>HyderabadKP</v>
      </c>
      <c r="D18" s="212" t="s">
        <v>378</v>
      </c>
      <c r="E18" s="212" t="s">
        <v>18</v>
      </c>
      <c r="F18" s="213"/>
      <c r="G18" s="40" t="s">
        <v>398</v>
      </c>
      <c r="H18" s="212" t="s">
        <v>405</v>
      </c>
      <c r="I18" s="337">
        <v>0.16</v>
      </c>
      <c r="J18" s="336"/>
    </row>
    <row r="19" spans="2:10" s="31" customFormat="1" ht="14.15" customHeight="1">
      <c r="B19" s="34"/>
      <c r="C19" s="31" t="str">
        <f t="shared" si="0"/>
        <v>HyderabadBP</v>
      </c>
      <c r="D19" s="212" t="s">
        <v>378</v>
      </c>
      <c r="E19" s="212" t="s">
        <v>18</v>
      </c>
      <c r="F19" s="213"/>
      <c r="G19" s="40" t="s">
        <v>398</v>
      </c>
      <c r="H19" s="212" t="s">
        <v>404</v>
      </c>
      <c r="I19" s="337">
        <v>0.32</v>
      </c>
      <c r="J19" s="336"/>
    </row>
    <row r="20" spans="2:10" s="31" customFormat="1" ht="14.15" customHeight="1">
      <c r="B20" s="34"/>
      <c r="C20" s="31" t="str">
        <f t="shared" si="0"/>
        <v>PuneCC</v>
      </c>
      <c r="D20" s="212" t="s">
        <v>378</v>
      </c>
      <c r="E20" s="212" t="s">
        <v>18</v>
      </c>
      <c r="F20" s="213"/>
      <c r="G20" s="40" t="s">
        <v>397</v>
      </c>
      <c r="H20" s="212" t="s">
        <v>10</v>
      </c>
      <c r="I20" s="337">
        <v>0.42</v>
      </c>
      <c r="J20" s="336"/>
    </row>
    <row r="21" spans="2:10" s="31" customFormat="1" ht="14.15" customHeight="1">
      <c r="B21" s="34"/>
      <c r="C21" s="31" t="str">
        <f t="shared" si="0"/>
        <v>PuneIT</v>
      </c>
      <c r="D21" s="212" t="s">
        <v>378</v>
      </c>
      <c r="E21" s="212" t="s">
        <v>18</v>
      </c>
      <c r="F21" s="213"/>
      <c r="G21" s="40" t="s">
        <v>397</v>
      </c>
      <c r="H21" s="212" t="s">
        <v>233</v>
      </c>
      <c r="I21" s="337">
        <v>0.2</v>
      </c>
      <c r="J21" s="336"/>
    </row>
    <row r="22" spans="2:10" s="31" customFormat="1" ht="14.15" customHeight="1">
      <c r="B22" s="34"/>
      <c r="C22" s="31" t="str">
        <f t="shared" si="0"/>
        <v>PuneKP</v>
      </c>
      <c r="D22" s="212" t="s">
        <v>378</v>
      </c>
      <c r="E22" s="212" t="s">
        <v>18</v>
      </c>
      <c r="F22" s="213"/>
      <c r="G22" s="40" t="s">
        <v>397</v>
      </c>
      <c r="H22" s="212" t="s">
        <v>405</v>
      </c>
      <c r="I22" s="337">
        <v>0.17</v>
      </c>
      <c r="J22" s="336"/>
    </row>
    <row r="23" spans="2:10" s="31" customFormat="1" ht="13.75" customHeight="1">
      <c r="B23" s="34"/>
      <c r="C23" s="31" t="str">
        <f t="shared" si="0"/>
        <v>PuneBP</v>
      </c>
      <c r="D23" s="212" t="s">
        <v>378</v>
      </c>
      <c r="E23" s="212" t="s">
        <v>18</v>
      </c>
      <c r="F23" s="213"/>
      <c r="G23" s="40" t="s">
        <v>397</v>
      </c>
      <c r="H23" s="212" t="s">
        <v>404</v>
      </c>
      <c r="I23" s="337">
        <v>0.32</v>
      </c>
      <c r="J23" s="336"/>
    </row>
    <row r="24" spans="2:10" s="31" customFormat="1" ht="13.75" customHeight="1">
      <c r="B24" s="34"/>
      <c r="C24" s="31" t="str">
        <f t="shared" si="0"/>
        <v>BangaloreCC</v>
      </c>
      <c r="D24" s="212" t="s">
        <v>378</v>
      </c>
      <c r="E24" s="212" t="s">
        <v>18</v>
      </c>
      <c r="F24" s="213"/>
      <c r="G24" s="40" t="s">
        <v>425</v>
      </c>
      <c r="H24" s="212" t="s">
        <v>10</v>
      </c>
      <c r="I24" s="337">
        <v>0.45</v>
      </c>
      <c r="J24" s="336"/>
    </row>
    <row r="25" spans="2:10" s="31" customFormat="1" ht="13.75" customHeight="1">
      <c r="B25" s="34"/>
      <c r="C25" s="31" t="str">
        <f t="shared" si="0"/>
        <v>BangaloreIT</v>
      </c>
      <c r="D25" s="212" t="s">
        <v>378</v>
      </c>
      <c r="E25" s="212" t="s">
        <v>18</v>
      </c>
      <c r="F25" s="213"/>
      <c r="G25" s="40" t="s">
        <v>425</v>
      </c>
      <c r="H25" s="212" t="s">
        <v>233</v>
      </c>
      <c r="I25" s="337">
        <v>0.23</v>
      </c>
      <c r="J25" s="336"/>
    </row>
    <row r="26" spans="2:10" s="31" customFormat="1" ht="13.75" customHeight="1">
      <c r="B26" s="34"/>
      <c r="C26" s="31" t="str">
        <f t="shared" si="0"/>
        <v>BangaloreKP</v>
      </c>
      <c r="D26" s="212" t="s">
        <v>378</v>
      </c>
      <c r="E26" s="212" t="s">
        <v>18</v>
      </c>
      <c r="F26" s="213"/>
      <c r="G26" s="40" t="s">
        <v>425</v>
      </c>
      <c r="H26" s="212" t="s">
        <v>405</v>
      </c>
      <c r="I26" s="337">
        <v>0.18</v>
      </c>
      <c r="J26" s="336"/>
    </row>
    <row r="27" spans="2:10" s="31" customFormat="1" ht="13.75" customHeight="1">
      <c r="B27" s="34"/>
      <c r="C27" s="31" t="str">
        <f t="shared" si="0"/>
        <v>BangaloreBP</v>
      </c>
      <c r="D27" s="212" t="s">
        <v>378</v>
      </c>
      <c r="E27" s="212" t="s">
        <v>18</v>
      </c>
      <c r="F27" s="213"/>
      <c r="G27" s="40" t="s">
        <v>425</v>
      </c>
      <c r="H27" s="212" t="s">
        <v>404</v>
      </c>
      <c r="I27" s="337">
        <v>0.35</v>
      </c>
      <c r="J27" s="336"/>
    </row>
    <row r="28" spans="2:10" s="31" customFormat="1" ht="14.15" customHeight="1">
      <c r="B28" s="34" t="str">
        <f>G28&amp;H28</f>
        <v>Metro ManilaCC</v>
      </c>
      <c r="C28" s="31" t="str">
        <f t="shared" si="0"/>
        <v>Metro ManilaCC</v>
      </c>
      <c r="D28" s="212" t="s">
        <v>378</v>
      </c>
      <c r="E28" s="212" t="s">
        <v>19</v>
      </c>
      <c r="F28" s="213"/>
      <c r="G28" s="212" t="s">
        <v>377</v>
      </c>
      <c r="H28" s="212" t="s">
        <v>10</v>
      </c>
      <c r="I28" s="337">
        <v>0.48</v>
      </c>
      <c r="J28" s="336"/>
    </row>
    <row r="29" spans="2:10" s="31" customFormat="1" ht="14.15" customHeight="1">
      <c r="B29" s="34" t="str">
        <f>G29&amp;H29</f>
        <v>Metro ManilaIT</v>
      </c>
      <c r="C29" s="31" t="str">
        <f t="shared" si="0"/>
        <v>Metro ManilaIT</v>
      </c>
      <c r="D29" s="212" t="s">
        <v>378</v>
      </c>
      <c r="E29" s="212" t="s">
        <v>19</v>
      </c>
      <c r="F29" s="213"/>
      <c r="G29" s="212" t="s">
        <v>377</v>
      </c>
      <c r="H29" s="212" t="s">
        <v>233</v>
      </c>
      <c r="I29" s="337">
        <v>0.18</v>
      </c>
      <c r="J29" s="336"/>
    </row>
    <row r="30" spans="2:10" ht="14.5">
      <c r="C30" s="31" t="str">
        <f t="shared" si="0"/>
        <v>Metro ManilaKP</v>
      </c>
      <c r="D30" s="212" t="s">
        <v>378</v>
      </c>
      <c r="E30" s="212" t="s">
        <v>19</v>
      </c>
      <c r="F30" s="213"/>
      <c r="G30" s="212" t="s">
        <v>377</v>
      </c>
      <c r="H30" s="212" t="s">
        <v>405</v>
      </c>
      <c r="I30" s="337">
        <v>0.16</v>
      </c>
      <c r="J30" s="336"/>
    </row>
    <row r="31" spans="2:10" ht="14.5">
      <c r="C31" s="31" t="str">
        <f t="shared" si="0"/>
        <v>Metro ManilaBP</v>
      </c>
      <c r="D31" s="212" t="s">
        <v>378</v>
      </c>
      <c r="E31" s="212" t="s">
        <v>19</v>
      </c>
      <c r="F31" s="213"/>
      <c r="G31" s="212" t="s">
        <v>377</v>
      </c>
      <c r="H31" s="212" t="s">
        <v>404</v>
      </c>
      <c r="I31" s="337">
        <v>0.32</v>
      </c>
      <c r="J31" s="336"/>
    </row>
    <row r="32" spans="2:10" ht="14.5">
      <c r="C32" s="31" t="str">
        <f t="shared" si="0"/>
        <v>GuadalajaraCC</v>
      </c>
      <c r="D32" s="212" t="s">
        <v>364</v>
      </c>
      <c r="E32" s="212" t="s">
        <v>393</v>
      </c>
      <c r="G32" s="212" t="s">
        <v>400</v>
      </c>
      <c r="H32" s="212" t="s">
        <v>10</v>
      </c>
      <c r="I32" s="337">
        <v>0.22</v>
      </c>
      <c r="J32" s="336"/>
    </row>
    <row r="33" spans="3:10" ht="14.5">
      <c r="C33" s="31" t="str">
        <f t="shared" si="0"/>
        <v>GuadalajaraIT</v>
      </c>
      <c r="D33" s="212" t="s">
        <v>364</v>
      </c>
      <c r="E33" s="212" t="s">
        <v>393</v>
      </c>
      <c r="G33" s="212" t="s">
        <v>400</v>
      </c>
      <c r="H33" s="212" t="s">
        <v>233</v>
      </c>
      <c r="I33" s="337">
        <v>0.16</v>
      </c>
      <c r="J33" s="336"/>
    </row>
    <row r="34" spans="3:10" ht="14.5">
      <c r="C34" s="31" t="str">
        <f t="shared" si="0"/>
        <v>GuadalajaraKP</v>
      </c>
      <c r="D34" s="212" t="s">
        <v>364</v>
      </c>
      <c r="E34" s="212" t="s">
        <v>393</v>
      </c>
      <c r="G34" s="212" t="s">
        <v>400</v>
      </c>
      <c r="H34" s="212" t="s">
        <v>405</v>
      </c>
      <c r="I34" s="337">
        <v>0.14000000000000001</v>
      </c>
      <c r="J34" s="336"/>
    </row>
    <row r="35" spans="3:10" ht="14.5">
      <c r="C35" s="31" t="str">
        <f t="shared" si="0"/>
        <v>GuadalajaraBP</v>
      </c>
      <c r="D35" s="212" t="s">
        <v>364</v>
      </c>
      <c r="E35" s="212" t="s">
        <v>393</v>
      </c>
      <c r="G35" s="212" t="s">
        <v>400</v>
      </c>
      <c r="H35" s="212" t="s">
        <v>404</v>
      </c>
      <c r="I35" s="337">
        <v>0.18</v>
      </c>
      <c r="J35" s="336"/>
    </row>
  </sheetData>
  <autoFilter ref="B7:J35"/>
  <pageMargins left="0.7" right="0.7" top="0.75" bottom="0.75" header="0.3" footer="0.3"/>
  <pageSetup paperSize="9" fitToHeight="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pageSetUpPr fitToPage="1"/>
  </sheetPr>
  <dimension ref="A1:L89"/>
  <sheetViews>
    <sheetView showGridLines="0" zoomScale="90" zoomScaleNormal="90" workbookViewId="0"/>
  </sheetViews>
  <sheetFormatPr defaultColWidth="9.08984375" defaultRowHeight="11.5" outlineLevelRow="1"/>
  <cols>
    <col min="1" max="1" width="3.6328125" style="85" customWidth="1"/>
    <col min="2" max="2" width="42.90625" style="85" bestFit="1" customWidth="1"/>
    <col min="3" max="3" width="44.36328125" style="85" customWidth="1"/>
    <col min="4" max="4" width="6.90625" style="85" customWidth="1"/>
    <col min="5" max="5" width="18.90625" style="85" customWidth="1"/>
    <col min="6" max="6" width="26.08984375" style="85" customWidth="1"/>
    <col min="7" max="7" width="9.08984375" style="85"/>
    <col min="8" max="8" width="11.90625" style="85" customWidth="1"/>
    <col min="9" max="9" width="3.36328125" style="85" customWidth="1"/>
    <col min="10" max="10" width="3.6328125" style="85" customWidth="1"/>
    <col min="11" max="11" width="5.90625" style="85" customWidth="1"/>
    <col min="12" max="12" width="8.6328125" style="85" customWidth="1"/>
    <col min="13" max="13" width="40" style="85" customWidth="1"/>
    <col min="14" max="14" width="10.54296875" style="85" customWidth="1"/>
    <col min="15" max="16384" width="9.08984375" style="85"/>
  </cols>
  <sheetData>
    <row r="1" spans="2:12" ht="14.15" customHeight="1">
      <c r="B1" s="98" t="s">
        <v>253</v>
      </c>
    </row>
    <row r="2" spans="2:12" ht="4.5" customHeight="1">
      <c r="B2" s="98"/>
    </row>
    <row r="3" spans="2:12" s="62" customFormat="1" ht="14.15" customHeight="1">
      <c r="B3" s="525" t="s">
        <v>254</v>
      </c>
      <c r="C3" s="525"/>
      <c r="D3" s="525"/>
      <c r="E3" s="525"/>
      <c r="F3" s="525"/>
      <c r="G3" s="525"/>
      <c r="H3" s="525"/>
      <c r="I3" s="525"/>
      <c r="J3" s="525"/>
      <c r="K3" s="525"/>
      <c r="L3" s="525"/>
    </row>
    <row r="4" spans="2:12" s="62" customFormat="1" ht="6" customHeight="1">
      <c r="B4" s="91"/>
      <c r="C4" s="91"/>
      <c r="D4" s="91"/>
      <c r="E4" s="91"/>
      <c r="F4" s="91"/>
      <c r="G4" s="91"/>
      <c r="H4" s="91"/>
      <c r="I4" s="91"/>
      <c r="J4" s="91"/>
      <c r="K4" s="91"/>
      <c r="L4" s="91"/>
    </row>
    <row r="5" spans="2:12" s="62" customFormat="1" ht="14.15" customHeight="1">
      <c r="B5" s="92" t="s">
        <v>302</v>
      </c>
      <c r="C5" s="93"/>
      <c r="D5" s="93"/>
      <c r="E5" s="93"/>
      <c r="F5" s="93"/>
      <c r="G5" s="93"/>
      <c r="H5" s="93"/>
      <c r="I5" s="93"/>
      <c r="J5" s="93"/>
      <c r="K5" s="93"/>
      <c r="L5" s="93"/>
    </row>
    <row r="6" spans="2:12" ht="14.15" customHeight="1"/>
    <row r="7" spans="2:12" ht="23" outlineLevel="1">
      <c r="B7" s="158" t="s">
        <v>98</v>
      </c>
      <c r="C7" s="158" t="s">
        <v>99</v>
      </c>
      <c r="E7" s="343" t="s">
        <v>304</v>
      </c>
      <c r="F7" s="543" t="s">
        <v>99</v>
      </c>
      <c r="G7" s="543"/>
      <c r="H7" s="543"/>
    </row>
    <row r="8" spans="2:12" ht="13.5" customHeight="1" outlineLevel="1">
      <c r="B8" s="159"/>
      <c r="C8" s="154" t="s">
        <v>101</v>
      </c>
      <c r="E8" s="344" t="s">
        <v>373</v>
      </c>
      <c r="F8" s="544" t="s">
        <v>214</v>
      </c>
      <c r="G8" s="544"/>
      <c r="H8" s="544"/>
    </row>
    <row r="9" spans="2:12" ht="12" customHeight="1" outlineLevel="1">
      <c r="B9" s="160"/>
      <c r="C9" s="154" t="s">
        <v>100</v>
      </c>
      <c r="E9" s="345" t="s">
        <v>303</v>
      </c>
      <c r="F9" s="544" t="s">
        <v>215</v>
      </c>
      <c r="G9" s="544"/>
      <c r="H9" s="544"/>
    </row>
    <row r="10" spans="2:12" ht="26.25" customHeight="1" outlineLevel="1">
      <c r="B10" s="161"/>
      <c r="C10" s="154" t="s">
        <v>305</v>
      </c>
      <c r="E10" s="346"/>
      <c r="F10" s="545" t="s">
        <v>131</v>
      </c>
      <c r="G10" s="545"/>
      <c r="H10" s="545"/>
    </row>
    <row r="11" spans="2:12" s="86" customFormat="1" ht="13.5" customHeight="1" outlineLevel="1">
      <c r="E11" s="347"/>
      <c r="F11" s="546" t="s">
        <v>370</v>
      </c>
      <c r="G11" s="546"/>
      <c r="H11" s="546"/>
    </row>
    <row r="12" spans="2:12" ht="14.15" customHeight="1"/>
    <row r="13" spans="2:12" ht="14.15" customHeight="1">
      <c r="B13" s="122" t="s">
        <v>313</v>
      </c>
      <c r="C13" s="121"/>
      <c r="D13" s="121"/>
      <c r="E13" s="121"/>
      <c r="F13" s="121"/>
      <c r="G13" s="121"/>
      <c r="H13" s="121"/>
      <c r="I13" s="121"/>
      <c r="J13" s="121"/>
      <c r="K13" s="121"/>
      <c r="L13" s="121"/>
    </row>
    <row r="14" spans="2:12">
      <c r="B14" s="120" t="s">
        <v>3</v>
      </c>
      <c r="C14" s="529" t="s">
        <v>69</v>
      </c>
      <c r="D14" s="530"/>
      <c r="E14" s="530"/>
      <c r="F14" s="530"/>
      <c r="G14" s="530"/>
      <c r="H14" s="530"/>
      <c r="I14" s="530"/>
      <c r="J14" s="531"/>
      <c r="K14" s="533" t="s">
        <v>259</v>
      </c>
      <c r="L14" s="533"/>
    </row>
    <row r="15" spans="2:12" ht="12" customHeight="1">
      <c r="B15" s="100" t="s">
        <v>10</v>
      </c>
      <c r="C15" s="532" t="s">
        <v>258</v>
      </c>
      <c r="D15" s="532"/>
      <c r="E15" s="532"/>
      <c r="F15" s="532"/>
      <c r="G15" s="532"/>
      <c r="H15" s="532"/>
      <c r="I15" s="532"/>
      <c r="J15" s="532"/>
      <c r="K15" s="534" t="s">
        <v>260</v>
      </c>
      <c r="L15" s="534"/>
    </row>
    <row r="16" spans="2:12" ht="12.75" customHeight="1">
      <c r="B16" s="100" t="s">
        <v>404</v>
      </c>
      <c r="C16" s="532" t="s">
        <v>255</v>
      </c>
      <c r="D16" s="532"/>
      <c r="E16" s="532"/>
      <c r="F16" s="532"/>
      <c r="G16" s="532"/>
      <c r="H16" s="532"/>
      <c r="I16" s="532"/>
      <c r="J16" s="532"/>
      <c r="K16" s="534"/>
      <c r="L16" s="534"/>
    </row>
    <row r="17" spans="1:12" ht="12.75" customHeight="1">
      <c r="B17" s="100" t="s">
        <v>233</v>
      </c>
      <c r="C17" s="532" t="s">
        <v>256</v>
      </c>
      <c r="D17" s="532"/>
      <c r="E17" s="532"/>
      <c r="F17" s="532"/>
      <c r="G17" s="532"/>
      <c r="H17" s="532"/>
      <c r="I17" s="532"/>
      <c r="J17" s="532"/>
      <c r="K17" s="534"/>
      <c r="L17" s="534"/>
    </row>
    <row r="18" spans="1:12" ht="12.75" customHeight="1">
      <c r="B18" s="102" t="s">
        <v>405</v>
      </c>
      <c r="C18" s="532" t="s">
        <v>257</v>
      </c>
      <c r="D18" s="532"/>
      <c r="E18" s="532"/>
      <c r="F18" s="532"/>
      <c r="G18" s="532"/>
      <c r="H18" s="532"/>
      <c r="I18" s="532"/>
      <c r="J18" s="532"/>
      <c r="K18" s="534"/>
      <c r="L18" s="534"/>
    </row>
    <row r="19" spans="1:12" s="119" customFormat="1">
      <c r="A19" s="86"/>
      <c r="B19" s="117"/>
      <c r="C19" s="117"/>
      <c r="D19" s="117"/>
      <c r="E19" s="117"/>
      <c r="F19" s="117"/>
      <c r="G19" s="117"/>
      <c r="H19" s="117"/>
      <c r="I19" s="117"/>
      <c r="J19" s="117"/>
      <c r="K19" s="118"/>
    </row>
    <row r="20" spans="1:12" ht="14.15" customHeight="1">
      <c r="B20" s="92" t="s">
        <v>270</v>
      </c>
      <c r="C20" s="93"/>
      <c r="D20" s="93"/>
      <c r="E20" s="93"/>
      <c r="F20" s="93"/>
      <c r="G20" s="93"/>
      <c r="H20" s="93"/>
      <c r="I20" s="93"/>
      <c r="J20" s="93"/>
      <c r="K20" s="93"/>
      <c r="L20" s="93"/>
    </row>
    <row r="21" spans="1:12" ht="14.15" customHeight="1" outlineLevel="1">
      <c r="B21" s="95" t="s">
        <v>102</v>
      </c>
      <c r="C21" s="96" t="s">
        <v>103</v>
      </c>
      <c r="D21" s="97"/>
      <c r="E21" s="97"/>
      <c r="F21" s="97"/>
      <c r="G21" s="97"/>
      <c r="H21" s="97"/>
      <c r="I21" s="97"/>
      <c r="J21" s="97"/>
      <c r="K21" s="97"/>
      <c r="L21" s="97"/>
    </row>
    <row r="22" spans="1:12" s="116" customFormat="1" ht="83.25" customHeight="1" outlineLevel="1">
      <c r="B22" s="113" t="s">
        <v>271</v>
      </c>
      <c r="C22" s="526" t="s">
        <v>432</v>
      </c>
      <c r="D22" s="527"/>
      <c r="E22" s="527"/>
      <c r="F22" s="527"/>
      <c r="G22" s="527"/>
      <c r="H22" s="527"/>
      <c r="I22" s="527"/>
      <c r="J22" s="527"/>
      <c r="K22" s="527"/>
      <c r="L22" s="528"/>
    </row>
    <row r="23" spans="1:12" ht="39.9" customHeight="1" outlineLevel="1">
      <c r="B23" s="114" t="s">
        <v>79</v>
      </c>
      <c r="C23" s="519" t="s">
        <v>288</v>
      </c>
      <c r="D23" s="520"/>
      <c r="E23" s="520"/>
      <c r="F23" s="520"/>
      <c r="G23" s="520"/>
      <c r="H23" s="520"/>
      <c r="I23" s="520"/>
      <c r="J23" s="520"/>
      <c r="K23" s="520"/>
      <c r="L23" s="521"/>
    </row>
    <row r="24" spans="1:12" outlineLevel="1">
      <c r="B24" s="114" t="s">
        <v>80</v>
      </c>
      <c r="C24" s="519" t="s">
        <v>286</v>
      </c>
      <c r="D24" s="520"/>
      <c r="E24" s="520"/>
      <c r="F24" s="520"/>
      <c r="G24" s="520"/>
      <c r="H24" s="520"/>
      <c r="I24" s="520"/>
      <c r="J24" s="520"/>
      <c r="K24" s="520"/>
      <c r="L24" s="521"/>
    </row>
    <row r="25" spans="1:12" ht="39.9" customHeight="1" outlineLevel="1">
      <c r="B25" s="114" t="s">
        <v>289</v>
      </c>
      <c r="C25" s="519" t="s">
        <v>290</v>
      </c>
      <c r="D25" s="520"/>
      <c r="E25" s="520"/>
      <c r="F25" s="520"/>
      <c r="G25" s="520"/>
      <c r="H25" s="520"/>
      <c r="I25" s="520"/>
      <c r="J25" s="520"/>
      <c r="K25" s="520"/>
      <c r="L25" s="521"/>
    </row>
    <row r="26" spans="1:12" outlineLevel="1">
      <c r="B26" s="114" t="s">
        <v>81</v>
      </c>
      <c r="C26" s="519" t="s">
        <v>287</v>
      </c>
      <c r="D26" s="520"/>
      <c r="E26" s="520"/>
      <c r="F26" s="520"/>
      <c r="G26" s="520"/>
      <c r="H26" s="520"/>
      <c r="I26" s="520"/>
      <c r="J26" s="520"/>
      <c r="K26" s="520"/>
      <c r="L26" s="521"/>
    </row>
    <row r="27" spans="1:12" outlineLevel="1">
      <c r="B27" s="114" t="s">
        <v>340</v>
      </c>
      <c r="C27" s="182" t="s">
        <v>344</v>
      </c>
      <c r="D27" s="180"/>
      <c r="E27" s="180"/>
      <c r="F27" s="180"/>
      <c r="G27" s="180"/>
      <c r="H27" s="180"/>
      <c r="I27" s="180"/>
      <c r="J27" s="180"/>
      <c r="K27" s="180"/>
      <c r="L27" s="181"/>
    </row>
    <row r="28" spans="1:12" outlineLevel="1">
      <c r="B28" s="114" t="s">
        <v>341</v>
      </c>
      <c r="C28" s="182" t="s">
        <v>345</v>
      </c>
      <c r="D28" s="180"/>
      <c r="E28" s="180"/>
      <c r="F28" s="180"/>
      <c r="G28" s="180"/>
      <c r="H28" s="180"/>
      <c r="I28" s="180"/>
      <c r="J28" s="180"/>
      <c r="K28" s="180"/>
      <c r="L28" s="181"/>
    </row>
    <row r="29" spans="1:12" outlineLevel="1">
      <c r="B29" s="114" t="s">
        <v>342</v>
      </c>
      <c r="C29" s="182" t="s">
        <v>346</v>
      </c>
      <c r="D29" s="180"/>
      <c r="E29" s="180"/>
      <c r="F29" s="180"/>
      <c r="G29" s="180"/>
      <c r="H29" s="180"/>
      <c r="I29" s="180"/>
      <c r="J29" s="180"/>
      <c r="K29" s="180"/>
      <c r="L29" s="181"/>
    </row>
    <row r="30" spans="1:12" outlineLevel="1">
      <c r="B30" s="114" t="s">
        <v>343</v>
      </c>
      <c r="C30" s="182" t="s">
        <v>347</v>
      </c>
      <c r="D30" s="180"/>
      <c r="E30" s="180"/>
      <c r="F30" s="180"/>
      <c r="G30" s="180"/>
      <c r="H30" s="180"/>
      <c r="I30" s="180"/>
      <c r="J30" s="180"/>
      <c r="K30" s="180"/>
      <c r="L30" s="181"/>
    </row>
    <row r="31" spans="1:12" ht="39.9" customHeight="1" outlineLevel="1">
      <c r="B31" s="114" t="s">
        <v>261</v>
      </c>
      <c r="C31" s="519" t="s">
        <v>350</v>
      </c>
      <c r="D31" s="520"/>
      <c r="E31" s="520"/>
      <c r="F31" s="520"/>
      <c r="G31" s="520"/>
      <c r="H31" s="520"/>
      <c r="I31" s="520"/>
      <c r="J31" s="520"/>
      <c r="K31" s="520"/>
      <c r="L31" s="521"/>
    </row>
    <row r="32" spans="1:12" outlineLevel="1">
      <c r="B32" s="114" t="s">
        <v>348</v>
      </c>
      <c r="C32" s="519" t="s">
        <v>351</v>
      </c>
      <c r="D32" s="520"/>
      <c r="E32" s="520"/>
      <c r="F32" s="520"/>
      <c r="G32" s="520"/>
      <c r="H32" s="520"/>
      <c r="I32" s="520"/>
      <c r="J32" s="520"/>
      <c r="K32" s="520"/>
      <c r="L32" s="521"/>
    </row>
    <row r="33" spans="2:12" ht="39.9" customHeight="1" outlineLevel="1">
      <c r="B33" s="114" t="s">
        <v>349</v>
      </c>
      <c r="C33" s="519" t="s">
        <v>352</v>
      </c>
      <c r="D33" s="520"/>
      <c r="E33" s="520"/>
      <c r="F33" s="520"/>
      <c r="G33" s="520"/>
      <c r="H33" s="520"/>
      <c r="I33" s="520"/>
      <c r="J33" s="520"/>
      <c r="K33" s="520"/>
      <c r="L33" s="521"/>
    </row>
    <row r="34" spans="2:12" outlineLevel="1">
      <c r="B34" s="114" t="s">
        <v>264</v>
      </c>
      <c r="C34" s="519" t="s">
        <v>353</v>
      </c>
      <c r="D34" s="520"/>
      <c r="E34" s="520"/>
      <c r="F34" s="520"/>
      <c r="G34" s="520"/>
      <c r="H34" s="520"/>
      <c r="I34" s="520"/>
      <c r="J34" s="520"/>
      <c r="K34" s="520"/>
      <c r="L34" s="521"/>
    </row>
    <row r="35" spans="2:12" outlineLevel="1">
      <c r="B35" s="114" t="s">
        <v>339</v>
      </c>
      <c r="C35" s="519" t="s">
        <v>104</v>
      </c>
      <c r="D35" s="520"/>
      <c r="E35" s="520"/>
      <c r="F35" s="520"/>
      <c r="G35" s="520"/>
      <c r="H35" s="520"/>
      <c r="I35" s="520"/>
      <c r="J35" s="520"/>
      <c r="K35" s="520"/>
      <c r="L35" s="521"/>
    </row>
    <row r="36" spans="2:12" ht="12" customHeight="1" outlineLevel="1">
      <c r="B36" s="114" t="s">
        <v>76</v>
      </c>
      <c r="C36" s="519" t="s">
        <v>291</v>
      </c>
      <c r="D36" s="520"/>
      <c r="E36" s="520"/>
      <c r="F36" s="520"/>
      <c r="G36" s="520"/>
      <c r="H36" s="520"/>
      <c r="I36" s="520"/>
      <c r="J36" s="520"/>
      <c r="K36" s="520"/>
      <c r="L36" s="521"/>
    </row>
    <row r="37" spans="2:12" ht="24.9" customHeight="1" outlineLevel="1">
      <c r="B37" s="114" t="s">
        <v>387</v>
      </c>
      <c r="C37" s="519" t="s">
        <v>389</v>
      </c>
      <c r="D37" s="520"/>
      <c r="E37" s="520"/>
      <c r="F37" s="520"/>
      <c r="G37" s="520"/>
      <c r="H37" s="520"/>
      <c r="I37" s="520"/>
      <c r="J37" s="520"/>
      <c r="K37" s="520"/>
      <c r="L37" s="521"/>
    </row>
    <row r="38" spans="2:12" ht="23" outlineLevel="1">
      <c r="B38" s="115" t="s">
        <v>383</v>
      </c>
      <c r="C38" s="519" t="s">
        <v>388</v>
      </c>
      <c r="D38" s="520"/>
      <c r="E38" s="520"/>
      <c r="F38" s="520"/>
      <c r="G38" s="520"/>
      <c r="H38" s="520"/>
      <c r="I38" s="520"/>
      <c r="J38" s="520"/>
      <c r="K38" s="520"/>
      <c r="L38" s="521"/>
    </row>
    <row r="39" spans="2:12" ht="37.5" customHeight="1" outlineLevel="1">
      <c r="B39" s="115" t="s">
        <v>391</v>
      </c>
      <c r="C39" s="519" t="s">
        <v>390</v>
      </c>
      <c r="D39" s="520"/>
      <c r="E39" s="520"/>
      <c r="F39" s="520"/>
      <c r="G39" s="520"/>
      <c r="H39" s="520"/>
      <c r="I39" s="520"/>
      <c r="J39" s="520"/>
      <c r="K39" s="520"/>
      <c r="L39" s="521"/>
    </row>
    <row r="40" spans="2:12" outlineLevel="1">
      <c r="B40" s="114" t="s">
        <v>333</v>
      </c>
      <c r="C40" s="519" t="s">
        <v>368</v>
      </c>
      <c r="D40" s="520"/>
      <c r="E40" s="520"/>
      <c r="F40" s="520"/>
      <c r="G40" s="520"/>
      <c r="H40" s="520"/>
      <c r="I40" s="520"/>
      <c r="J40" s="520"/>
      <c r="K40" s="520"/>
      <c r="L40" s="521"/>
    </row>
    <row r="41" spans="2:12" outlineLevel="1">
      <c r="B41" s="114" t="s">
        <v>295</v>
      </c>
      <c r="C41" s="182" t="s">
        <v>369</v>
      </c>
      <c r="D41" s="223"/>
      <c r="E41" s="223"/>
      <c r="F41" s="223"/>
      <c r="G41" s="223"/>
      <c r="H41" s="223"/>
      <c r="I41" s="223"/>
      <c r="J41" s="223"/>
      <c r="K41" s="223"/>
      <c r="L41" s="224"/>
    </row>
    <row r="42" spans="2:12" ht="24" customHeight="1" outlineLevel="1">
      <c r="B42" s="114" t="s">
        <v>358</v>
      </c>
      <c r="C42" s="522" t="s">
        <v>1039</v>
      </c>
      <c r="D42" s="523"/>
      <c r="E42" s="523"/>
      <c r="F42" s="523"/>
      <c r="G42" s="523"/>
      <c r="H42" s="523"/>
      <c r="I42" s="523"/>
      <c r="J42" s="523"/>
      <c r="K42" s="523"/>
      <c r="L42" s="524"/>
    </row>
    <row r="43" spans="2:12" ht="24" customHeight="1" outlineLevel="1">
      <c r="B43" s="114" t="s">
        <v>359</v>
      </c>
      <c r="C43" s="522" t="s">
        <v>1040</v>
      </c>
      <c r="D43" s="523"/>
      <c r="E43" s="523"/>
      <c r="F43" s="523"/>
      <c r="G43" s="523"/>
      <c r="H43" s="523"/>
      <c r="I43" s="523"/>
      <c r="J43" s="523"/>
      <c r="K43" s="523"/>
      <c r="L43" s="524"/>
    </row>
    <row r="44" spans="2:12" ht="24" customHeight="1" outlineLevel="1">
      <c r="B44" s="114" t="s">
        <v>361</v>
      </c>
      <c r="C44" s="522" t="s">
        <v>1041</v>
      </c>
      <c r="D44" s="523"/>
      <c r="E44" s="523"/>
      <c r="F44" s="523"/>
      <c r="G44" s="523"/>
      <c r="H44" s="523"/>
      <c r="I44" s="523"/>
      <c r="J44" s="523"/>
      <c r="K44" s="523"/>
      <c r="L44" s="524"/>
    </row>
    <row r="45" spans="2:12" ht="24" customHeight="1" outlineLevel="1">
      <c r="B45" s="114" t="s">
        <v>360</v>
      </c>
      <c r="C45" s="522" t="s">
        <v>1042</v>
      </c>
      <c r="D45" s="523"/>
      <c r="E45" s="523"/>
      <c r="F45" s="523"/>
      <c r="G45" s="523"/>
      <c r="H45" s="523"/>
      <c r="I45" s="523"/>
      <c r="J45" s="523"/>
      <c r="K45" s="523"/>
      <c r="L45" s="524"/>
    </row>
    <row r="46" spans="2:12" ht="24" customHeight="1" outlineLevel="1">
      <c r="B46" s="114" t="s">
        <v>354</v>
      </c>
      <c r="C46" s="522" t="s">
        <v>1043</v>
      </c>
      <c r="D46" s="523"/>
      <c r="E46" s="523"/>
      <c r="F46" s="523"/>
      <c r="G46" s="523"/>
      <c r="H46" s="523"/>
      <c r="I46" s="523"/>
      <c r="J46" s="523"/>
      <c r="K46" s="523"/>
      <c r="L46" s="524"/>
    </row>
    <row r="47" spans="2:12" ht="24" customHeight="1" outlineLevel="1">
      <c r="B47" s="114" t="s">
        <v>355</v>
      </c>
      <c r="C47" s="522" t="s">
        <v>1044</v>
      </c>
      <c r="D47" s="523"/>
      <c r="E47" s="523"/>
      <c r="F47" s="523"/>
      <c r="G47" s="523"/>
      <c r="H47" s="523"/>
      <c r="I47" s="523"/>
      <c r="J47" s="523"/>
      <c r="K47" s="523"/>
      <c r="L47" s="524"/>
    </row>
    <row r="48" spans="2:12" ht="24" customHeight="1" outlineLevel="1">
      <c r="B48" s="114" t="s">
        <v>356</v>
      </c>
      <c r="C48" s="522" t="s">
        <v>1045</v>
      </c>
      <c r="D48" s="523"/>
      <c r="E48" s="523"/>
      <c r="F48" s="523"/>
      <c r="G48" s="523"/>
      <c r="H48" s="523"/>
      <c r="I48" s="523"/>
      <c r="J48" s="523"/>
      <c r="K48" s="523"/>
      <c r="L48" s="524"/>
    </row>
    <row r="49" spans="2:12" ht="24" customHeight="1" outlineLevel="1">
      <c r="B49" s="114" t="s">
        <v>357</v>
      </c>
      <c r="C49" s="522" t="s">
        <v>1046</v>
      </c>
      <c r="D49" s="523"/>
      <c r="E49" s="523"/>
      <c r="F49" s="523"/>
      <c r="G49" s="523"/>
      <c r="H49" s="523"/>
      <c r="I49" s="523"/>
      <c r="J49" s="523"/>
      <c r="K49" s="523"/>
      <c r="L49" s="524"/>
    </row>
    <row r="50" spans="2:12" ht="24.65" customHeight="1" outlineLevel="1" collapsed="1">
      <c r="B50" s="398" t="s">
        <v>278</v>
      </c>
      <c r="C50" s="514" t="s">
        <v>374</v>
      </c>
      <c r="D50" s="515"/>
      <c r="E50" s="515"/>
      <c r="F50" s="515"/>
      <c r="G50" s="515"/>
      <c r="H50" s="515"/>
      <c r="I50" s="515"/>
      <c r="J50" s="515"/>
      <c r="K50" s="515"/>
      <c r="L50" s="516"/>
    </row>
    <row r="51" spans="2:12" s="86" customFormat="1">
      <c r="B51" s="87"/>
      <c r="C51" s="88"/>
      <c r="D51" s="88"/>
    </row>
    <row r="52" spans="2:12">
      <c r="B52" s="517" t="s">
        <v>272</v>
      </c>
      <c r="C52" s="517"/>
      <c r="D52" s="517"/>
      <c r="E52" s="517"/>
      <c r="F52" s="517"/>
      <c r="G52" s="517"/>
      <c r="H52" s="517"/>
      <c r="I52" s="517"/>
      <c r="J52" s="517"/>
      <c r="K52" s="517"/>
      <c r="L52" s="517"/>
    </row>
    <row r="53" spans="2:12" ht="12" customHeight="1" outlineLevel="1">
      <c r="B53" s="94" t="s">
        <v>282</v>
      </c>
      <c r="C53" s="94" t="s">
        <v>283</v>
      </c>
      <c r="D53" s="518" t="s">
        <v>105</v>
      </c>
      <c r="E53" s="518"/>
      <c r="F53" s="518"/>
      <c r="G53" s="518"/>
      <c r="H53" s="518"/>
      <c r="I53" s="518"/>
      <c r="J53" s="518"/>
      <c r="K53" s="518"/>
      <c r="L53" s="518"/>
    </row>
    <row r="54" spans="2:12" outlineLevel="1">
      <c r="B54" s="100" t="s">
        <v>227</v>
      </c>
      <c r="C54" s="101" t="s">
        <v>245</v>
      </c>
      <c r="D54" s="508" t="s">
        <v>292</v>
      </c>
      <c r="E54" s="509"/>
      <c r="F54" s="509"/>
      <c r="G54" s="509"/>
      <c r="H54" s="509"/>
      <c r="I54" s="509"/>
      <c r="J54" s="509"/>
      <c r="K54" s="509"/>
      <c r="L54" s="510"/>
    </row>
    <row r="55" spans="2:12" ht="12" customHeight="1" outlineLevel="1">
      <c r="B55" s="100" t="s">
        <v>228</v>
      </c>
      <c r="C55" s="101" t="s">
        <v>246</v>
      </c>
      <c r="D55" s="508" t="s">
        <v>106</v>
      </c>
      <c r="E55" s="509"/>
      <c r="F55" s="509"/>
      <c r="G55" s="509"/>
      <c r="H55" s="509"/>
      <c r="I55" s="509"/>
      <c r="J55" s="509"/>
      <c r="K55" s="509"/>
      <c r="L55" s="510"/>
    </row>
    <row r="56" spans="2:12" ht="12" customHeight="1" outlineLevel="1">
      <c r="B56" s="100" t="s">
        <v>107</v>
      </c>
      <c r="C56" s="101" t="s">
        <v>406</v>
      </c>
      <c r="D56" s="511" t="s">
        <v>108</v>
      </c>
      <c r="E56" s="512"/>
      <c r="F56" s="512"/>
      <c r="G56" s="512"/>
      <c r="H56" s="512"/>
      <c r="I56" s="512"/>
      <c r="J56" s="512"/>
      <c r="K56" s="512"/>
      <c r="L56" s="513"/>
    </row>
    <row r="57" spans="2:12" ht="12" customHeight="1" outlineLevel="1">
      <c r="B57" s="100" t="s">
        <v>109</v>
      </c>
      <c r="C57" s="101" t="s">
        <v>407</v>
      </c>
      <c r="D57" s="508" t="s">
        <v>110</v>
      </c>
      <c r="E57" s="509"/>
      <c r="F57" s="509"/>
      <c r="G57" s="509"/>
      <c r="H57" s="509"/>
      <c r="I57" s="509"/>
      <c r="J57" s="509"/>
      <c r="K57" s="509"/>
      <c r="L57" s="510"/>
    </row>
    <row r="58" spans="2:12" ht="12" customHeight="1" outlineLevel="1">
      <c r="B58" s="100" t="s">
        <v>1024</v>
      </c>
      <c r="C58" s="101" t="s">
        <v>247</v>
      </c>
      <c r="D58" s="508" t="s">
        <v>111</v>
      </c>
      <c r="E58" s="509"/>
      <c r="F58" s="509"/>
      <c r="G58" s="509"/>
      <c r="H58" s="509"/>
      <c r="I58" s="509"/>
      <c r="J58" s="509"/>
      <c r="K58" s="509"/>
      <c r="L58" s="510"/>
    </row>
    <row r="59" spans="2:12" ht="12" customHeight="1" outlineLevel="1">
      <c r="B59" s="100" t="s">
        <v>1025</v>
      </c>
      <c r="C59" s="101" t="s">
        <v>248</v>
      </c>
      <c r="D59" s="508" t="s">
        <v>112</v>
      </c>
      <c r="E59" s="509"/>
      <c r="F59" s="509"/>
      <c r="G59" s="509"/>
      <c r="H59" s="509"/>
      <c r="I59" s="509"/>
      <c r="J59" s="509"/>
      <c r="K59" s="509"/>
      <c r="L59" s="510"/>
    </row>
    <row r="60" spans="2:12" ht="12" customHeight="1" outlineLevel="1">
      <c r="B60" s="100" t="s">
        <v>1026</v>
      </c>
      <c r="C60" s="101" t="s">
        <v>408</v>
      </c>
      <c r="D60" s="508" t="s">
        <v>113</v>
      </c>
      <c r="E60" s="509"/>
      <c r="F60" s="509"/>
      <c r="G60" s="509"/>
      <c r="H60" s="509"/>
      <c r="I60" s="509"/>
      <c r="J60" s="509"/>
      <c r="K60" s="509"/>
      <c r="L60" s="510"/>
    </row>
    <row r="61" spans="2:12" ht="12" customHeight="1" outlineLevel="1">
      <c r="B61" s="100" t="s">
        <v>1027</v>
      </c>
      <c r="C61" s="101" t="s">
        <v>409</v>
      </c>
      <c r="D61" s="511" t="s">
        <v>114</v>
      </c>
      <c r="E61" s="512"/>
      <c r="F61" s="512"/>
      <c r="G61" s="512"/>
      <c r="H61" s="512"/>
      <c r="I61" s="512"/>
      <c r="J61" s="512"/>
      <c r="K61" s="512"/>
      <c r="L61" s="513"/>
    </row>
    <row r="62" spans="2:12" ht="12" customHeight="1" outlineLevel="1">
      <c r="B62" s="100" t="s">
        <v>234</v>
      </c>
      <c r="C62" s="101" t="s">
        <v>249</v>
      </c>
      <c r="D62" s="508" t="s">
        <v>115</v>
      </c>
      <c r="E62" s="509"/>
      <c r="F62" s="509"/>
      <c r="G62" s="509"/>
      <c r="H62" s="509"/>
      <c r="I62" s="509"/>
      <c r="J62" s="509"/>
      <c r="K62" s="509"/>
      <c r="L62" s="510"/>
    </row>
    <row r="63" spans="2:12" ht="12" customHeight="1" outlineLevel="1">
      <c r="B63" s="100" t="s">
        <v>235</v>
      </c>
      <c r="C63" s="101" t="s">
        <v>250</v>
      </c>
      <c r="D63" s="508" t="s">
        <v>116</v>
      </c>
      <c r="E63" s="509"/>
      <c r="F63" s="509"/>
      <c r="G63" s="509"/>
      <c r="H63" s="509"/>
      <c r="I63" s="509"/>
      <c r="J63" s="509"/>
      <c r="K63" s="509"/>
      <c r="L63" s="510"/>
    </row>
    <row r="64" spans="2:12" ht="12" customHeight="1" outlineLevel="1">
      <c r="B64" s="100" t="s">
        <v>236</v>
      </c>
      <c r="C64" s="101" t="s">
        <v>410</v>
      </c>
      <c r="D64" s="511" t="s">
        <v>117</v>
      </c>
      <c r="E64" s="512"/>
      <c r="F64" s="512"/>
      <c r="G64" s="512"/>
      <c r="H64" s="512"/>
      <c r="I64" s="512"/>
      <c r="J64" s="512"/>
      <c r="K64" s="512"/>
      <c r="L64" s="513"/>
    </row>
    <row r="65" spans="2:12" ht="12" customHeight="1" outlineLevel="1">
      <c r="B65" s="100" t="s">
        <v>237</v>
      </c>
      <c r="C65" s="101" t="s">
        <v>411</v>
      </c>
      <c r="D65" s="508" t="s">
        <v>1047</v>
      </c>
      <c r="E65" s="509"/>
      <c r="F65" s="509"/>
      <c r="G65" s="509"/>
      <c r="H65" s="509"/>
      <c r="I65" s="509"/>
      <c r="J65" s="509"/>
      <c r="K65" s="509"/>
      <c r="L65" s="510"/>
    </row>
    <row r="66" spans="2:12" ht="12" customHeight="1" outlineLevel="1">
      <c r="B66" s="100" t="s">
        <v>238</v>
      </c>
      <c r="C66" s="101" t="s">
        <v>251</v>
      </c>
      <c r="D66" s="508" t="s">
        <v>1048</v>
      </c>
      <c r="E66" s="509"/>
      <c r="F66" s="509"/>
      <c r="G66" s="509"/>
      <c r="H66" s="509"/>
      <c r="I66" s="509"/>
      <c r="J66" s="509"/>
      <c r="K66" s="509"/>
      <c r="L66" s="510"/>
    </row>
    <row r="67" spans="2:12" ht="12" customHeight="1" outlineLevel="1">
      <c r="B67" s="100" t="s">
        <v>239</v>
      </c>
      <c r="C67" s="101" t="s">
        <v>252</v>
      </c>
      <c r="D67" s="508" t="s">
        <v>1049</v>
      </c>
      <c r="E67" s="509"/>
      <c r="F67" s="509"/>
      <c r="G67" s="509"/>
      <c r="H67" s="509"/>
      <c r="I67" s="509"/>
      <c r="J67" s="509"/>
      <c r="K67" s="509"/>
      <c r="L67" s="510"/>
    </row>
    <row r="68" spans="2:12" ht="12" customHeight="1" outlineLevel="1">
      <c r="B68" s="100" t="s">
        <v>240</v>
      </c>
      <c r="C68" s="101" t="s">
        <v>412</v>
      </c>
      <c r="D68" s="508" t="s">
        <v>1050</v>
      </c>
      <c r="E68" s="509"/>
      <c r="F68" s="509"/>
      <c r="G68" s="509"/>
      <c r="H68" s="509"/>
      <c r="I68" s="509"/>
      <c r="J68" s="509"/>
      <c r="K68" s="509"/>
      <c r="L68" s="510"/>
    </row>
    <row r="69" spans="2:12" ht="12" customHeight="1" outlineLevel="1">
      <c r="B69" s="100" t="s">
        <v>241</v>
      </c>
      <c r="C69" s="101" t="s">
        <v>413</v>
      </c>
      <c r="D69" s="508" t="s">
        <v>1051</v>
      </c>
      <c r="E69" s="509"/>
      <c r="F69" s="509"/>
      <c r="G69" s="509"/>
      <c r="H69" s="509"/>
      <c r="I69" s="509"/>
      <c r="J69" s="509"/>
      <c r="K69" s="509"/>
      <c r="L69" s="510"/>
    </row>
    <row r="70" spans="2:12">
      <c r="B70" s="73"/>
      <c r="C70" s="73"/>
    </row>
    <row r="72" spans="2:12" outlineLevel="1">
      <c r="B72" s="517" t="s">
        <v>314</v>
      </c>
      <c r="C72" s="517"/>
      <c r="D72" s="517"/>
      <c r="E72" s="517"/>
      <c r="F72" s="517"/>
      <c r="G72" s="517"/>
      <c r="H72" s="517"/>
      <c r="I72" s="517"/>
      <c r="J72" s="517"/>
      <c r="K72" s="517"/>
      <c r="L72" s="517"/>
    </row>
    <row r="73" spans="2:12" ht="15" customHeight="1" outlineLevel="1">
      <c r="B73" s="549" t="s">
        <v>259</v>
      </c>
      <c r="C73" s="547" t="s">
        <v>322</v>
      </c>
      <c r="D73" s="551"/>
      <c r="E73" s="551"/>
      <c r="F73" s="551"/>
      <c r="G73" s="551"/>
      <c r="H73" s="551"/>
      <c r="I73" s="551"/>
      <c r="J73" s="551"/>
      <c r="K73" s="551"/>
      <c r="L73" s="548"/>
    </row>
    <row r="74" spans="2:12" ht="12" customHeight="1" outlineLevel="1">
      <c r="B74" s="550"/>
      <c r="C74" s="465" t="s">
        <v>10</v>
      </c>
      <c r="D74" s="547" t="s">
        <v>319</v>
      </c>
      <c r="E74" s="548"/>
      <c r="F74" s="465" t="s">
        <v>320</v>
      </c>
      <c r="G74" s="547" t="s">
        <v>321</v>
      </c>
      <c r="H74" s="551"/>
      <c r="I74" s="551"/>
      <c r="J74" s="551"/>
      <c r="K74" s="551"/>
      <c r="L74" s="548"/>
    </row>
    <row r="75" spans="2:12" s="123" customFormat="1" outlineLevel="1">
      <c r="B75" s="124" t="s">
        <v>315</v>
      </c>
      <c r="C75" s="464">
        <v>0.65</v>
      </c>
      <c r="D75" s="536">
        <v>0.52</v>
      </c>
      <c r="E75" s="536"/>
      <c r="F75" s="464">
        <v>0.42</v>
      </c>
      <c r="G75" s="537">
        <v>0.4</v>
      </c>
      <c r="H75" s="538"/>
      <c r="I75" s="538"/>
      <c r="J75" s="538"/>
      <c r="K75" s="538"/>
      <c r="L75" s="539"/>
    </row>
    <row r="76" spans="2:12" s="123" customFormat="1" outlineLevel="1">
      <c r="B76" s="124" t="s">
        <v>316</v>
      </c>
      <c r="C76" s="464">
        <v>0.26</v>
      </c>
      <c r="D76" s="536">
        <v>0.28000000000000003</v>
      </c>
      <c r="E76" s="536"/>
      <c r="F76" s="464">
        <v>0.35</v>
      </c>
      <c r="G76" s="537">
        <v>0.37</v>
      </c>
      <c r="H76" s="538"/>
      <c r="I76" s="538"/>
      <c r="J76" s="538"/>
      <c r="K76" s="538"/>
      <c r="L76" s="539"/>
    </row>
    <row r="77" spans="2:12" s="123" customFormat="1" outlineLevel="1">
      <c r="B77" s="124" t="s">
        <v>317</v>
      </c>
      <c r="C77" s="464">
        <v>0.08</v>
      </c>
      <c r="D77" s="536">
        <v>0.16</v>
      </c>
      <c r="E77" s="536"/>
      <c r="F77" s="464">
        <v>0.18</v>
      </c>
      <c r="G77" s="540">
        <v>0.18</v>
      </c>
      <c r="H77" s="541"/>
      <c r="I77" s="541"/>
      <c r="J77" s="541"/>
      <c r="K77" s="541"/>
      <c r="L77" s="542"/>
    </row>
    <row r="78" spans="2:12" s="123" customFormat="1" outlineLevel="1">
      <c r="B78" s="124" t="s">
        <v>318</v>
      </c>
      <c r="C78" s="464">
        <v>0.01</v>
      </c>
      <c r="D78" s="536">
        <v>0.04</v>
      </c>
      <c r="E78" s="536"/>
      <c r="F78" s="464">
        <v>0.05</v>
      </c>
      <c r="G78" s="540">
        <v>0.05</v>
      </c>
      <c r="H78" s="541"/>
      <c r="I78" s="541"/>
      <c r="J78" s="541"/>
      <c r="K78" s="541"/>
      <c r="L78" s="542"/>
    </row>
    <row r="80" spans="2:12">
      <c r="B80" s="535" t="s">
        <v>330</v>
      </c>
      <c r="C80" s="535"/>
      <c r="D80" s="535"/>
      <c r="E80" s="535"/>
      <c r="F80" s="535"/>
      <c r="G80" s="535"/>
      <c r="H80" s="535"/>
      <c r="I80" s="535"/>
      <c r="J80" s="535"/>
      <c r="K80" s="535"/>
      <c r="L80" s="535"/>
    </row>
    <row r="81" spans="2:12">
      <c r="B81" s="162" t="s">
        <v>472</v>
      </c>
      <c r="C81" s="155"/>
      <c r="D81" s="155"/>
      <c r="E81" s="155"/>
      <c r="F81" s="155"/>
      <c r="G81" s="155"/>
      <c r="H81" s="155"/>
      <c r="I81" s="155"/>
      <c r="J81" s="155"/>
      <c r="K81" s="155"/>
      <c r="L81" s="156"/>
    </row>
    <row r="82" spans="2:12">
      <c r="B82" s="149" t="s">
        <v>331</v>
      </c>
      <c r="C82" s="150"/>
      <c r="D82" s="150"/>
      <c r="E82" s="150"/>
      <c r="F82" s="150"/>
      <c r="G82" s="150"/>
      <c r="H82" s="150"/>
      <c r="I82" s="150"/>
      <c r="J82" s="150"/>
      <c r="K82" s="150"/>
      <c r="L82" s="151"/>
    </row>
    <row r="83" spans="2:12">
      <c r="B83" s="157" t="s">
        <v>366</v>
      </c>
      <c r="C83" s="152"/>
      <c r="D83" s="152"/>
      <c r="E83" s="152"/>
      <c r="F83" s="152"/>
      <c r="G83" s="152"/>
      <c r="H83" s="152"/>
      <c r="I83" s="152"/>
      <c r="J83" s="152"/>
      <c r="K83" s="152"/>
      <c r="L83" s="153"/>
    </row>
    <row r="86" spans="2:12">
      <c r="D86" s="225"/>
    </row>
    <row r="87" spans="2:12">
      <c r="D87" s="225"/>
    </row>
    <row r="88" spans="2:12">
      <c r="D88" s="225"/>
    </row>
    <row r="89" spans="2:12">
      <c r="D89" s="225"/>
    </row>
  </sheetData>
  <mergeCells count="69">
    <mergeCell ref="D67:L67"/>
    <mergeCell ref="D68:L68"/>
    <mergeCell ref="D69:L69"/>
    <mergeCell ref="D62:L62"/>
    <mergeCell ref="D63:L63"/>
    <mergeCell ref="D64:L64"/>
    <mergeCell ref="D65:L65"/>
    <mergeCell ref="D66:L66"/>
    <mergeCell ref="B72:L72"/>
    <mergeCell ref="D74:E74"/>
    <mergeCell ref="B73:B74"/>
    <mergeCell ref="C73:L73"/>
    <mergeCell ref="G74:L74"/>
    <mergeCell ref="F7:H7"/>
    <mergeCell ref="F8:H8"/>
    <mergeCell ref="F9:H9"/>
    <mergeCell ref="F10:H10"/>
    <mergeCell ref="F11:H11"/>
    <mergeCell ref="C17:J17"/>
    <mergeCell ref="C18:J18"/>
    <mergeCell ref="K14:L14"/>
    <mergeCell ref="K15:L18"/>
    <mergeCell ref="B80:L80"/>
    <mergeCell ref="D75:E75"/>
    <mergeCell ref="D76:E76"/>
    <mergeCell ref="D77:E77"/>
    <mergeCell ref="D78:E78"/>
    <mergeCell ref="G75:L75"/>
    <mergeCell ref="G76:L76"/>
    <mergeCell ref="G77:L77"/>
    <mergeCell ref="G78:L78"/>
    <mergeCell ref="D56:L56"/>
    <mergeCell ref="D57:L57"/>
    <mergeCell ref="D54:L54"/>
    <mergeCell ref="C47:L47"/>
    <mergeCell ref="C48:L48"/>
    <mergeCell ref="C49:L49"/>
    <mergeCell ref="C45:L45"/>
    <mergeCell ref="B3:L3"/>
    <mergeCell ref="C35:L35"/>
    <mergeCell ref="C36:L36"/>
    <mergeCell ref="C37:L37"/>
    <mergeCell ref="C26:L26"/>
    <mergeCell ref="C22:L22"/>
    <mergeCell ref="C23:L23"/>
    <mergeCell ref="C24:L24"/>
    <mergeCell ref="C25:L25"/>
    <mergeCell ref="C14:J14"/>
    <mergeCell ref="C15:J15"/>
    <mergeCell ref="C16:J16"/>
    <mergeCell ref="C42:L42"/>
    <mergeCell ref="C38:L38"/>
    <mergeCell ref="C43:L43"/>
    <mergeCell ref="C44:L44"/>
    <mergeCell ref="C46:L46"/>
    <mergeCell ref="C31:L31"/>
    <mergeCell ref="C32:L32"/>
    <mergeCell ref="C33:L33"/>
    <mergeCell ref="C34:L34"/>
    <mergeCell ref="C40:L40"/>
    <mergeCell ref="C39:L39"/>
    <mergeCell ref="D58:L58"/>
    <mergeCell ref="D59:L59"/>
    <mergeCell ref="D60:L60"/>
    <mergeCell ref="D61:L61"/>
    <mergeCell ref="C50:L50"/>
    <mergeCell ref="D55:L55"/>
    <mergeCell ref="B52:L52"/>
    <mergeCell ref="D53:L53"/>
  </mergeCells>
  <hyperlinks>
    <hyperlink ref="C42" location="Glossary!B46" display="Please refer below for the specific roles considered in assessment"/>
    <hyperlink ref="C43:C45" location="Glossary!B46" display="Please refer below for the specific roles considered in assessment"/>
    <hyperlink ref="C43" location="Glossary!B46" display="Please refer below for the specific roles considered in assessment"/>
    <hyperlink ref="C44" location="Glossary!B46" display="Please refer below for the specific roles considered in assessment"/>
    <hyperlink ref="C45" location="Glossary!B46" display="Please refer below for the specific roles considered in assessment"/>
    <hyperlink ref="K15:L18" location="'2 Definitions'!B71" display="Described below"/>
    <hyperlink ref="C46" location="Glossary!B46" display="Please refer below for the specific roles considered in assessment"/>
    <hyperlink ref="C47:C49" location="Glossary!B46" display="Please refer below for the specific roles considered in assessment"/>
    <hyperlink ref="C47" location="Glossary!B46" display="Please refer below for the specific roles considered in assessment"/>
    <hyperlink ref="C48" location="Glossary!B46" display="Please refer below for the specific roles considered in assessment"/>
    <hyperlink ref="C49" location="Glossary!B46" display="Please refer below for the specific roles considered in assessment"/>
  </hyperlinks>
  <pageMargins left="0.7" right="0.7" top="0.75" bottom="0.75" header="0.3" footer="0.3"/>
  <pageSetup paperSize="9" orientation="landscape" r:id="rId1"/>
  <headerFooter>
    <oddFooter>&amp;CCopyright © 2013 Everest Global, Inc.
EGR-2013-2-D-0892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B1:U211"/>
  <sheetViews>
    <sheetView showGridLines="0" zoomScale="80" zoomScaleNormal="80" workbookViewId="0">
      <selection activeCell="E26" sqref="E26"/>
    </sheetView>
  </sheetViews>
  <sheetFormatPr defaultColWidth="9.08984375" defaultRowHeight="12.5"/>
  <cols>
    <col min="1" max="1" width="3.6328125" style="171" customWidth="1"/>
    <col min="2" max="6" width="15" style="165" customWidth="1"/>
    <col min="7" max="7" width="15" style="167" customWidth="1"/>
    <col min="8" max="9" width="15" style="168" customWidth="1"/>
    <col min="10" max="10" width="11.36328125" style="168" customWidth="1"/>
    <col min="11" max="15" width="11.36328125" style="167" customWidth="1"/>
    <col min="16" max="16" width="11.36328125" style="169" customWidth="1"/>
    <col min="17" max="19" width="11.36328125" style="170" customWidth="1"/>
    <col min="20" max="20" width="8.6328125" style="170" customWidth="1"/>
    <col min="21" max="21" width="8.6328125" style="171" customWidth="1"/>
    <col min="22" max="16384" width="9.08984375" style="171"/>
  </cols>
  <sheetData>
    <row r="1" spans="2:13" ht="14.15" customHeight="1">
      <c r="E1" s="166"/>
    </row>
    <row r="2" spans="2:13" ht="14.15" customHeight="1">
      <c r="G2" s="172"/>
    </row>
    <row r="3" spans="2:13" ht="39.9" customHeight="1">
      <c r="B3" s="552" t="s">
        <v>433</v>
      </c>
      <c r="C3" s="552"/>
      <c r="D3" s="552"/>
      <c r="E3" s="552"/>
      <c r="F3" s="552"/>
      <c r="G3" s="552"/>
      <c r="H3" s="552"/>
      <c r="I3" s="552"/>
      <c r="J3" s="552"/>
      <c r="K3" s="552"/>
      <c r="L3" s="552"/>
      <c r="M3" s="552"/>
    </row>
    <row r="4" spans="2:13" ht="14.15" customHeight="1"/>
    <row r="5" spans="2:13" ht="12.75" customHeight="1">
      <c r="B5" s="173" t="s">
        <v>298</v>
      </c>
    </row>
    <row r="6" spans="2:13" ht="12.75" customHeight="1">
      <c r="B6" s="173"/>
    </row>
    <row r="7" spans="2:13" ht="14.15" customHeight="1">
      <c r="B7" s="174" t="s">
        <v>13</v>
      </c>
      <c r="C7" s="164" t="s">
        <v>9</v>
      </c>
    </row>
    <row r="8" spans="2:13" ht="14.15" customHeight="1"/>
    <row r="9" spans="2:13" ht="14.15" customHeight="1">
      <c r="B9" s="175" t="s">
        <v>306</v>
      </c>
    </row>
    <row r="10" spans="2:13" ht="14.15" customHeight="1">
      <c r="B10" s="176" t="s">
        <v>427</v>
      </c>
      <c r="C10" s="165" t="str">
        <f>C7</f>
        <v>USD</v>
      </c>
    </row>
    <row r="11" spans="2:13" ht="14.15" customHeight="1"/>
    <row r="12" spans="2:13" ht="14.15" customHeight="1"/>
    <row r="13" spans="2:13" ht="14.15" customHeight="1"/>
    <row r="14" spans="2:13" ht="14.15" customHeight="1"/>
    <row r="15" spans="2:13" ht="14.15" customHeight="1"/>
    <row r="16" spans="2:13" ht="14.15" customHeight="1"/>
    <row r="17" spans="2:20" ht="14.15" customHeight="1"/>
    <row r="18" spans="2:20" ht="14.15" customHeight="1"/>
    <row r="19" spans="2:20" ht="14.15" customHeight="1"/>
    <row r="20" spans="2:20" ht="14.15" customHeight="1"/>
    <row r="21" spans="2:20" ht="14.15" customHeight="1"/>
    <row r="22" spans="2:20" ht="14.15" customHeight="1"/>
    <row r="23" spans="2:20" ht="14.15" customHeight="1"/>
    <row r="24" spans="2:20" ht="14.15" customHeight="1"/>
    <row r="25" spans="2:20" ht="14.15" customHeight="1"/>
    <row r="26" spans="2:20" ht="14.15" customHeight="1"/>
    <row r="27" spans="2:20" ht="14.15" customHeight="1"/>
    <row r="28" spans="2:20" ht="14.5">
      <c r="B28" s="177"/>
      <c r="C28" s="177"/>
      <c r="D28" s="171"/>
      <c r="E28" s="175" t="s">
        <v>306</v>
      </c>
      <c r="F28" s="171"/>
      <c r="G28" s="171"/>
      <c r="H28" s="171"/>
      <c r="I28" s="171"/>
      <c r="J28" s="171"/>
      <c r="K28" s="171"/>
      <c r="L28" s="171"/>
      <c r="M28" s="171"/>
      <c r="N28" s="171"/>
      <c r="O28" s="171"/>
      <c r="P28" s="171"/>
      <c r="Q28" s="171"/>
    </row>
    <row r="29" spans="2:20" ht="14.5">
      <c r="B29"/>
      <c r="C29"/>
      <c r="D29" s="171"/>
      <c r="E29" s="178" t="s">
        <v>427</v>
      </c>
      <c r="F29" s="171"/>
      <c r="G29" s="171"/>
      <c r="H29" s="171"/>
      <c r="I29" s="171"/>
      <c r="J29" s="171"/>
      <c r="K29" s="171"/>
      <c r="L29" s="171"/>
      <c r="M29" s="171"/>
      <c r="N29" s="171"/>
      <c r="O29" s="171"/>
      <c r="P29" s="171"/>
      <c r="Q29" s="171"/>
    </row>
    <row r="30" spans="2:20" ht="14.15" customHeight="1">
      <c r="B30" s="171"/>
      <c r="C30" s="171"/>
      <c r="D30" s="171"/>
      <c r="E30" s="171" t="str">
        <f>C7</f>
        <v>USD</v>
      </c>
      <c r="F30" s="171"/>
      <c r="G30" s="171"/>
      <c r="H30" s="171"/>
      <c r="I30" s="171"/>
      <c r="J30" s="171"/>
      <c r="K30" s="171"/>
      <c r="L30" s="171"/>
      <c r="M30" s="171"/>
      <c r="N30" s="171"/>
      <c r="O30" s="171"/>
      <c r="P30" s="171"/>
      <c r="Q30" s="171"/>
    </row>
    <row r="31" spans="2:20" s="179" customFormat="1" ht="37.5">
      <c r="B31" s="467" t="s">
        <v>21</v>
      </c>
      <c r="C31" s="467" t="s">
        <v>0</v>
      </c>
      <c r="D31" s="467" t="s">
        <v>1</v>
      </c>
      <c r="E31" s="467" t="s">
        <v>2</v>
      </c>
      <c r="F31" s="467" t="s">
        <v>11</v>
      </c>
      <c r="G31" s="468" t="s">
        <v>208</v>
      </c>
      <c r="H31" s="468" t="s">
        <v>209</v>
      </c>
      <c r="I31" s="468" t="s">
        <v>210</v>
      </c>
      <c r="J31" s="468" t="s">
        <v>211</v>
      </c>
      <c r="K31" s="468" t="s">
        <v>207</v>
      </c>
      <c r="R31" s="170"/>
      <c r="S31" s="170"/>
      <c r="T31" s="170"/>
    </row>
    <row r="32" spans="2:20">
      <c r="B32" s="416" t="s">
        <v>1029</v>
      </c>
      <c r="C32" s="416" t="s">
        <v>378</v>
      </c>
      <c r="D32" s="416" t="s">
        <v>18</v>
      </c>
      <c r="E32" s="416" t="s">
        <v>425</v>
      </c>
      <c r="F32" s="416" t="s">
        <v>427</v>
      </c>
      <c r="G32" s="417">
        <v>8754.6759686503956</v>
      </c>
      <c r="H32" s="417">
        <v>2622.7643506712284</v>
      </c>
      <c r="I32" s="417">
        <v>1760.4429649227841</v>
      </c>
      <c r="J32" s="417">
        <v>988.87293537323524</v>
      </c>
      <c r="K32" s="417">
        <v>14126.756219617644</v>
      </c>
      <c r="L32" s="171"/>
      <c r="M32" s="171"/>
      <c r="N32" s="171"/>
      <c r="O32" s="171"/>
      <c r="P32" s="171"/>
      <c r="Q32" s="171"/>
    </row>
    <row r="33" spans="2:21" s="170" customFormat="1">
      <c r="B33" s="418"/>
      <c r="C33" s="418"/>
      <c r="D33" s="418"/>
      <c r="E33" s="416" t="s">
        <v>399</v>
      </c>
      <c r="F33" s="416" t="s">
        <v>427</v>
      </c>
      <c r="G33" s="417">
        <v>7993.6579086638285</v>
      </c>
      <c r="H33" s="417">
        <v>2211.8214769859696</v>
      </c>
      <c r="I33" s="417">
        <v>1619.6075277289615</v>
      </c>
      <c r="J33" s="417">
        <v>890.06030530807891</v>
      </c>
      <c r="K33" s="417">
        <v>12715.14721868684</v>
      </c>
      <c r="L33" s="171"/>
      <c r="M33" s="171"/>
      <c r="N33" s="171"/>
      <c r="O33" s="171"/>
      <c r="P33" s="171"/>
      <c r="U33" s="171"/>
    </row>
    <row r="34" spans="2:21" s="170" customFormat="1">
      <c r="B34" s="418"/>
      <c r="C34" s="418"/>
      <c r="D34" s="418"/>
      <c r="E34" s="416" t="s">
        <v>401</v>
      </c>
      <c r="F34" s="416" t="s">
        <v>427</v>
      </c>
      <c r="G34" s="417">
        <v>8862.0252094823591</v>
      </c>
      <c r="H34" s="417">
        <v>2986.0814903727087</v>
      </c>
      <c r="I34" s="417">
        <v>2112.5315579073408</v>
      </c>
      <c r="J34" s="417">
        <v>1050.8007290788912</v>
      </c>
      <c r="K34" s="417">
        <v>15011.4389868413</v>
      </c>
      <c r="L34" s="171"/>
      <c r="M34" s="171"/>
      <c r="N34" s="171"/>
      <c r="O34" s="171"/>
      <c r="P34" s="171"/>
      <c r="U34" s="171"/>
    </row>
    <row r="35" spans="2:21" s="170" customFormat="1">
      <c r="B35" s="418"/>
      <c r="C35" s="418"/>
      <c r="D35" s="418"/>
      <c r="E35" s="416" t="s">
        <v>398</v>
      </c>
      <c r="F35" s="416" t="s">
        <v>427</v>
      </c>
      <c r="G35" s="417">
        <v>8075.1413366454635</v>
      </c>
      <c r="H35" s="417">
        <v>2400.1369484342704</v>
      </c>
      <c r="I35" s="417">
        <v>1619.6075277289615</v>
      </c>
      <c r="J35" s="417">
        <v>910.3677493511924</v>
      </c>
      <c r="K35" s="417">
        <v>13005.253562159889</v>
      </c>
      <c r="L35" s="171"/>
      <c r="M35" s="171"/>
      <c r="N35" s="171"/>
      <c r="O35" s="171"/>
      <c r="P35" s="171"/>
      <c r="U35" s="171"/>
    </row>
    <row r="36" spans="2:21" s="170" customFormat="1">
      <c r="B36" s="418"/>
      <c r="C36" s="418"/>
      <c r="D36" s="418"/>
      <c r="E36" s="416" t="s">
        <v>397</v>
      </c>
      <c r="F36" s="416" t="s">
        <v>427</v>
      </c>
      <c r="G36" s="417">
        <v>7971.3809777171073</v>
      </c>
      <c r="H36" s="417">
        <v>2466.9223231865544</v>
      </c>
      <c r="I36" s="417">
        <v>1672.4208166766448</v>
      </c>
      <c r="J36" s="417">
        <v>911.55987981787268</v>
      </c>
      <c r="K36" s="417">
        <v>13022.283997398179</v>
      </c>
      <c r="L36" s="171"/>
      <c r="M36" s="171"/>
      <c r="N36" s="171"/>
      <c r="O36" s="171"/>
      <c r="P36" s="171"/>
      <c r="U36" s="171"/>
    </row>
    <row r="37" spans="2:21" s="170" customFormat="1">
      <c r="B37" s="418"/>
      <c r="C37" s="418"/>
      <c r="D37" s="416" t="s">
        <v>19</v>
      </c>
      <c r="E37" s="416" t="s">
        <v>377</v>
      </c>
      <c r="F37" s="416" t="s">
        <v>427</v>
      </c>
      <c r="G37" s="417">
        <v>12820.493622218342</v>
      </c>
      <c r="H37" s="417">
        <v>4489.6148370131205</v>
      </c>
      <c r="I37" s="417">
        <v>2250</v>
      </c>
      <c r="J37" s="417">
        <v>1472.2662281141963</v>
      </c>
      <c r="K37" s="417">
        <v>21032.374687345658</v>
      </c>
      <c r="L37" s="171"/>
      <c r="M37" s="171"/>
      <c r="N37" s="171"/>
      <c r="O37" s="171"/>
      <c r="P37" s="171"/>
      <c r="U37" s="171"/>
    </row>
    <row r="38" spans="2:21" s="170" customFormat="1">
      <c r="B38" s="418"/>
      <c r="C38" s="416" t="s">
        <v>364</v>
      </c>
      <c r="D38" s="416" t="s">
        <v>393</v>
      </c>
      <c r="E38" s="416" t="s">
        <v>400</v>
      </c>
      <c r="F38" s="416" t="s">
        <v>427</v>
      </c>
      <c r="G38" s="417">
        <v>22233.058145074821</v>
      </c>
      <c r="H38" s="417">
        <v>4967.3754124315765</v>
      </c>
      <c r="I38" s="417">
        <v>2500</v>
      </c>
      <c r="J38" s="417">
        <v>2235.5165043284387</v>
      </c>
      <c r="K38" s="417">
        <v>31935.950061834836</v>
      </c>
      <c r="L38" s="171"/>
      <c r="M38" s="171"/>
      <c r="N38" s="171"/>
      <c r="O38" s="171"/>
      <c r="P38" s="171"/>
      <c r="U38" s="171"/>
    </row>
    <row r="39" spans="2:21" s="170" customFormat="1">
      <c r="B39" s="416" t="s">
        <v>10</v>
      </c>
      <c r="C39" s="416" t="s">
        <v>378</v>
      </c>
      <c r="D39" s="416" t="s">
        <v>18</v>
      </c>
      <c r="E39" s="416" t="s">
        <v>425</v>
      </c>
      <c r="F39" s="416" t="s">
        <v>427</v>
      </c>
      <c r="G39" s="417">
        <v>6350.8142949467783</v>
      </c>
      <c r="H39" s="417">
        <v>2037.673631484281</v>
      </c>
      <c r="I39" s="417">
        <v>1760.4429649227841</v>
      </c>
      <c r="J39" s="417">
        <v>763.89802408039691</v>
      </c>
      <c r="K39" s="417">
        <v>10912.82891543424</v>
      </c>
      <c r="L39" s="171"/>
      <c r="M39" s="171"/>
      <c r="N39" s="171"/>
      <c r="O39" s="171"/>
      <c r="P39" s="171"/>
      <c r="U39" s="171"/>
    </row>
    <row r="40" spans="2:21" s="170" customFormat="1">
      <c r="B40" s="418"/>
      <c r="C40" s="418"/>
      <c r="D40" s="418"/>
      <c r="E40" s="416" t="s">
        <v>399</v>
      </c>
      <c r="F40" s="416" t="s">
        <v>427</v>
      </c>
      <c r="G40" s="417">
        <v>5774.2496926572621</v>
      </c>
      <c r="H40" s="417">
        <v>1700.6927003929254</v>
      </c>
      <c r="I40" s="417">
        <v>1619.6075277289615</v>
      </c>
      <c r="J40" s="417">
        <v>684.53601554251679</v>
      </c>
      <c r="K40" s="417">
        <v>9779.0859363216659</v>
      </c>
      <c r="L40" s="171"/>
      <c r="M40" s="171"/>
      <c r="N40" s="171"/>
      <c r="O40" s="171"/>
      <c r="P40" s="171"/>
      <c r="U40" s="171"/>
    </row>
    <row r="41" spans="2:21" s="170" customFormat="1">
      <c r="B41" s="418"/>
      <c r="C41" s="418"/>
      <c r="D41" s="418"/>
      <c r="E41" s="416" t="s">
        <v>401</v>
      </c>
      <c r="F41" s="416" t="s">
        <v>427</v>
      </c>
      <c r="G41" s="417">
        <v>6447.528342885862</v>
      </c>
      <c r="H41" s="417">
        <v>2273.451116343334</v>
      </c>
      <c r="I41" s="417">
        <v>2112.5315579073408</v>
      </c>
      <c r="J41" s="417">
        <v>815.42556042963201</v>
      </c>
      <c r="K41" s="417">
        <v>11648.93657756617</v>
      </c>
      <c r="L41" s="171"/>
      <c r="M41" s="171"/>
      <c r="N41" s="171"/>
      <c r="O41" s="171"/>
      <c r="P41" s="171"/>
      <c r="U41" s="171"/>
    </row>
    <row r="42" spans="2:21" s="170" customFormat="1">
      <c r="B42" s="418"/>
      <c r="C42" s="418"/>
      <c r="D42" s="418"/>
      <c r="E42" s="416" t="s">
        <v>398</v>
      </c>
      <c r="F42" s="416" t="s">
        <v>427</v>
      </c>
      <c r="G42" s="417">
        <v>5850.4155241924555</v>
      </c>
      <c r="H42" s="417">
        <v>1885.1179585743075</v>
      </c>
      <c r="I42" s="417">
        <v>1619.6075277289615</v>
      </c>
      <c r="J42" s="417">
        <v>704.15039863946333</v>
      </c>
      <c r="K42" s="417">
        <v>10059.291409135189</v>
      </c>
      <c r="L42" s="171"/>
      <c r="M42" s="171"/>
      <c r="N42" s="171"/>
      <c r="O42" s="171"/>
      <c r="P42" s="171"/>
      <c r="U42" s="171"/>
    </row>
    <row r="43" spans="2:21" s="170" customFormat="1">
      <c r="B43" s="418"/>
      <c r="C43" s="418"/>
      <c r="D43" s="418"/>
      <c r="E43" s="416" t="s">
        <v>397</v>
      </c>
      <c r="F43" s="416" t="s">
        <v>427</v>
      </c>
      <c r="G43" s="417">
        <v>5752.2031129090165</v>
      </c>
      <c r="H43" s="417">
        <v>1923.7916743259914</v>
      </c>
      <c r="I43" s="417">
        <v>1672.4208166766448</v>
      </c>
      <c r="J43" s="417">
        <v>703.64418524066218</v>
      </c>
      <c r="K43" s="417">
        <v>10052.059789152316</v>
      </c>
      <c r="L43" s="171"/>
      <c r="M43" s="171"/>
      <c r="N43" s="171"/>
      <c r="O43" s="171"/>
      <c r="P43" s="171"/>
      <c r="U43" s="171"/>
    </row>
    <row r="44" spans="2:21" s="170" customFormat="1">
      <c r="B44" s="418"/>
      <c r="C44" s="418"/>
      <c r="D44" s="416" t="s">
        <v>19</v>
      </c>
      <c r="E44" s="416" t="s">
        <v>377</v>
      </c>
      <c r="F44" s="416" t="s">
        <v>427</v>
      </c>
      <c r="G44" s="417">
        <v>8518.7616933456375</v>
      </c>
      <c r="H44" s="417">
        <v>3447.0504183524058</v>
      </c>
      <c r="I44" s="417">
        <v>2250</v>
      </c>
      <c r="J44" s="417">
        <v>1070.0073632460897</v>
      </c>
      <c r="K44" s="417">
        <v>15285.819474944134</v>
      </c>
      <c r="L44" s="171"/>
      <c r="M44" s="171"/>
      <c r="N44" s="171"/>
      <c r="O44" s="171"/>
      <c r="P44" s="171"/>
      <c r="U44" s="171"/>
    </row>
    <row r="45" spans="2:21" s="170" customFormat="1">
      <c r="B45" s="418"/>
      <c r="C45" s="416" t="s">
        <v>364</v>
      </c>
      <c r="D45" s="416" t="s">
        <v>393</v>
      </c>
      <c r="E45" s="416" t="s">
        <v>400</v>
      </c>
      <c r="F45" s="416" t="s">
        <v>427</v>
      </c>
      <c r="G45" s="417">
        <v>16732.919466532949</v>
      </c>
      <c r="H45" s="417">
        <v>3674.1267096820034</v>
      </c>
      <c r="I45" s="417">
        <v>2500</v>
      </c>
      <c r="J45" s="417">
        <v>1724.1862713280077</v>
      </c>
      <c r="K45" s="417">
        <v>24631.23244754296</v>
      </c>
      <c r="L45" s="171"/>
      <c r="M45" s="171"/>
      <c r="N45" s="171"/>
      <c r="O45" s="171"/>
      <c r="P45" s="171"/>
      <c r="U45" s="171"/>
    </row>
    <row r="46" spans="2:21" s="170" customFormat="1">
      <c r="B46" s="416" t="s">
        <v>1056</v>
      </c>
      <c r="C46" s="416" t="s">
        <v>378</v>
      </c>
      <c r="D46" s="416" t="s">
        <v>18</v>
      </c>
      <c r="E46" s="416" t="s">
        <v>425</v>
      </c>
      <c r="F46" s="416" t="s">
        <v>427</v>
      </c>
      <c r="G46" s="417">
        <v>12358.850773652983</v>
      </c>
      <c r="H46" s="417">
        <v>2825.0409331434739</v>
      </c>
      <c r="I46" s="417">
        <v>1760.4429649227841</v>
      </c>
      <c r="J46" s="417">
        <v>1275.3800290541367</v>
      </c>
      <c r="K46" s="417">
        <v>18219.714700773377</v>
      </c>
      <c r="L46" s="171"/>
      <c r="M46" s="171"/>
      <c r="N46" s="171"/>
      <c r="O46" s="171"/>
      <c r="P46" s="171"/>
      <c r="U46" s="171"/>
    </row>
    <row r="47" spans="2:21" s="170" customFormat="1">
      <c r="B47" s="418"/>
      <c r="C47" s="418"/>
      <c r="D47" s="418"/>
      <c r="E47" s="416" t="s">
        <v>399</v>
      </c>
      <c r="F47" s="416" t="s">
        <v>427</v>
      </c>
      <c r="G47" s="417">
        <v>11659.042025976434</v>
      </c>
      <c r="H47" s="417">
        <v>2388.2984846110289</v>
      </c>
      <c r="I47" s="417">
        <v>1619.6075277289615</v>
      </c>
      <c r="J47" s="417">
        <v>1179.2326480453225</v>
      </c>
      <c r="K47" s="417">
        <v>16846.180686361746</v>
      </c>
      <c r="L47" s="171"/>
      <c r="M47" s="171"/>
      <c r="N47" s="171"/>
      <c r="O47" s="171"/>
      <c r="P47" s="171"/>
      <c r="U47" s="171"/>
    </row>
    <row r="48" spans="2:21" s="170" customFormat="1">
      <c r="B48" s="418"/>
      <c r="C48" s="418"/>
      <c r="D48" s="418"/>
      <c r="E48" s="416" t="s">
        <v>401</v>
      </c>
      <c r="F48" s="416" t="s">
        <v>427</v>
      </c>
      <c r="G48" s="417">
        <v>12099.927863775265</v>
      </c>
      <c r="H48" s="417">
        <v>3231.8482761978794</v>
      </c>
      <c r="I48" s="417">
        <v>2112.5315579073408</v>
      </c>
      <c r="J48" s="417">
        <v>1313.0124073673487</v>
      </c>
      <c r="K48" s="417">
        <v>18757.320105247833</v>
      </c>
      <c r="L48" s="171"/>
      <c r="M48" s="171"/>
      <c r="N48" s="171"/>
      <c r="O48" s="171"/>
      <c r="P48" s="171"/>
      <c r="U48" s="171"/>
    </row>
    <row r="49" spans="2:21" s="170" customFormat="1">
      <c r="B49" s="418"/>
      <c r="C49" s="418"/>
      <c r="D49" s="418"/>
      <c r="E49" s="416" t="s">
        <v>398</v>
      </c>
      <c r="F49" s="416" t="s">
        <v>427</v>
      </c>
      <c r="G49" s="417">
        <v>11792.266247535161</v>
      </c>
      <c r="H49" s="417">
        <v>2578.4529675385184</v>
      </c>
      <c r="I49" s="417">
        <v>1619.6075277289615</v>
      </c>
      <c r="J49" s="417">
        <v>1203.5729806410593</v>
      </c>
      <c r="K49" s="417">
        <v>17193.899723443701</v>
      </c>
      <c r="L49" s="171"/>
      <c r="M49" s="171"/>
      <c r="N49" s="171"/>
      <c r="O49" s="171"/>
      <c r="P49" s="171"/>
      <c r="U49" s="171"/>
    </row>
    <row r="50" spans="2:21" s="170" customFormat="1">
      <c r="B50" s="418"/>
      <c r="C50" s="418"/>
      <c r="D50" s="418"/>
      <c r="E50" s="416" t="s">
        <v>397</v>
      </c>
      <c r="F50" s="416" t="s">
        <v>427</v>
      </c>
      <c r="G50" s="417">
        <v>11409.727644361601</v>
      </c>
      <c r="H50" s="417">
        <v>2654.7857942468331</v>
      </c>
      <c r="I50" s="417">
        <v>1672.4208166766448</v>
      </c>
      <c r="J50" s="417">
        <v>1184.5004278171568</v>
      </c>
      <c r="K50" s="417">
        <v>16921.434683102238</v>
      </c>
      <c r="L50" s="171"/>
      <c r="M50" s="171"/>
      <c r="N50" s="171"/>
      <c r="O50" s="171"/>
      <c r="P50" s="171"/>
      <c r="U50" s="171"/>
    </row>
    <row r="51" spans="2:21" s="170" customFormat="1">
      <c r="B51" s="418"/>
      <c r="C51" s="418"/>
      <c r="D51" s="416" t="s">
        <v>19</v>
      </c>
      <c r="E51" s="416" t="s">
        <v>377</v>
      </c>
      <c r="F51" s="416" t="s">
        <v>427</v>
      </c>
      <c r="G51" s="417">
        <v>14956.108337330934</v>
      </c>
      <c r="H51" s="417">
        <v>4849.5168551872393</v>
      </c>
      <c r="I51" s="417">
        <v>2250</v>
      </c>
      <c r="J51" s="417">
        <v>1660.1008209422282</v>
      </c>
      <c r="K51" s="417">
        <v>23715.7260134604</v>
      </c>
      <c r="L51" s="171"/>
      <c r="M51" s="171"/>
      <c r="N51" s="171"/>
      <c r="O51" s="171"/>
      <c r="P51" s="171"/>
      <c r="U51" s="171"/>
    </row>
    <row r="52" spans="2:21" s="170" customFormat="1">
      <c r="B52" s="418"/>
      <c r="C52" s="416" t="s">
        <v>364</v>
      </c>
      <c r="D52" s="416" t="s">
        <v>393</v>
      </c>
      <c r="E52" s="416" t="s">
        <v>400</v>
      </c>
      <c r="F52" s="416" t="s">
        <v>427</v>
      </c>
      <c r="G52" s="417">
        <v>30726.472372610137</v>
      </c>
      <c r="H52" s="417">
        <v>5412.0757410785409</v>
      </c>
      <c r="I52" s="417">
        <v>2500</v>
      </c>
      <c r="J52" s="417">
        <v>2033.6077954572991</v>
      </c>
      <c r="K52" s="417">
        <v>40672.155909145979</v>
      </c>
      <c r="L52" s="171"/>
      <c r="M52" s="171"/>
      <c r="N52" s="171"/>
      <c r="O52" s="171"/>
      <c r="P52" s="171"/>
      <c r="U52" s="171"/>
    </row>
    <row r="53" spans="2:21" s="170" customFormat="1">
      <c r="B53" s="416" t="s">
        <v>1028</v>
      </c>
      <c r="C53" s="416" t="s">
        <v>378</v>
      </c>
      <c r="D53" s="416" t="s">
        <v>18</v>
      </c>
      <c r="E53" s="416" t="s">
        <v>425</v>
      </c>
      <c r="F53" s="416" t="s">
        <v>427</v>
      </c>
      <c r="G53" s="417">
        <v>13997.080475146775</v>
      </c>
      <c r="H53" s="417">
        <v>2825.0409331434739</v>
      </c>
      <c r="I53" s="417">
        <v>1760.4429649227841</v>
      </c>
      <c r="J53" s="417">
        <v>1398.6876409945298</v>
      </c>
      <c r="K53" s="417">
        <v>19981.252014207563</v>
      </c>
      <c r="L53" s="171"/>
      <c r="M53" s="171"/>
      <c r="N53" s="171"/>
      <c r="O53" s="171"/>
      <c r="P53" s="171"/>
      <c r="U53" s="171"/>
    </row>
    <row r="54" spans="2:21" s="170" customFormat="1">
      <c r="B54" s="418"/>
      <c r="C54" s="418"/>
      <c r="D54" s="418"/>
      <c r="E54" s="416" t="s">
        <v>399</v>
      </c>
      <c r="F54" s="416" t="s">
        <v>427</v>
      </c>
      <c r="G54" s="417">
        <v>13090.8227550378</v>
      </c>
      <c r="H54" s="417">
        <v>2388.2984846110289</v>
      </c>
      <c r="I54" s="417">
        <v>1619.6075277289615</v>
      </c>
      <c r="J54" s="417">
        <v>1287.0010900176835</v>
      </c>
      <c r="K54" s="417">
        <v>18385.729857395472</v>
      </c>
      <c r="L54" s="171"/>
      <c r="M54" s="171"/>
      <c r="N54" s="171"/>
      <c r="O54" s="171"/>
      <c r="P54" s="171"/>
      <c r="U54" s="171"/>
    </row>
    <row r="55" spans="2:21" s="170" customFormat="1">
      <c r="B55" s="418"/>
      <c r="C55" s="418"/>
      <c r="D55" s="418"/>
      <c r="E55" s="416" t="s">
        <v>401</v>
      </c>
      <c r="F55" s="416" t="s">
        <v>427</v>
      </c>
      <c r="G55" s="417">
        <v>14136.340745005844</v>
      </c>
      <c r="H55" s="417">
        <v>3231.8482761978794</v>
      </c>
      <c r="I55" s="417">
        <v>2112.5315579073408</v>
      </c>
      <c r="J55" s="417">
        <v>1466.2907962771772</v>
      </c>
      <c r="K55" s="417">
        <v>20947.011375388243</v>
      </c>
      <c r="L55" s="171"/>
      <c r="M55" s="171"/>
      <c r="N55" s="171"/>
      <c r="O55" s="171"/>
      <c r="P55" s="171"/>
      <c r="U55" s="171"/>
    </row>
    <row r="56" spans="2:21" s="170" customFormat="1">
      <c r="B56" s="418"/>
      <c r="C56" s="418"/>
      <c r="D56" s="418"/>
      <c r="E56" s="416" t="s">
        <v>398</v>
      </c>
      <c r="F56" s="416" t="s">
        <v>427</v>
      </c>
      <c r="G56" s="417">
        <v>13123.568638476587</v>
      </c>
      <c r="H56" s="417">
        <v>2578.4529675385184</v>
      </c>
      <c r="I56" s="417">
        <v>1619.6075277289615</v>
      </c>
      <c r="J56" s="417">
        <v>1303.7785369484784</v>
      </c>
      <c r="K56" s="417">
        <v>18625.407670692544</v>
      </c>
      <c r="L56" s="171"/>
      <c r="M56" s="171"/>
      <c r="N56" s="171"/>
      <c r="O56" s="171"/>
      <c r="P56" s="171"/>
      <c r="U56" s="171"/>
    </row>
    <row r="57" spans="2:21" s="170" customFormat="1">
      <c r="B57" s="418"/>
      <c r="C57" s="418"/>
      <c r="D57" s="418"/>
      <c r="E57" s="416" t="s">
        <v>397</v>
      </c>
      <c r="F57" s="416" t="s">
        <v>427</v>
      </c>
      <c r="G57" s="417">
        <v>13224.327115972806</v>
      </c>
      <c r="H57" s="417">
        <v>2654.7857942468331</v>
      </c>
      <c r="I57" s="417">
        <v>1672.4208166766448</v>
      </c>
      <c r="J57" s="417">
        <v>1321.0831837448818</v>
      </c>
      <c r="K57" s="417">
        <v>18872.616910641165</v>
      </c>
      <c r="L57" s="171"/>
      <c r="M57" s="171"/>
      <c r="N57" s="171"/>
      <c r="O57" s="171"/>
      <c r="P57" s="171"/>
      <c r="U57" s="171"/>
    </row>
    <row r="58" spans="2:21" s="170" customFormat="1">
      <c r="B58" s="418"/>
      <c r="C58" s="418"/>
      <c r="D58" s="416" t="s">
        <v>19</v>
      </c>
      <c r="E58" s="416" t="s">
        <v>377</v>
      </c>
      <c r="F58" s="416" t="s">
        <v>427</v>
      </c>
      <c r="G58" s="417">
        <v>19383.550287303748</v>
      </c>
      <c r="H58" s="417">
        <v>4849.5168551872393</v>
      </c>
      <c r="I58" s="417">
        <v>2250</v>
      </c>
      <c r="J58" s="417">
        <v>1993.3491397573866</v>
      </c>
      <c r="K58" s="417">
        <v>28476.416282248374</v>
      </c>
      <c r="L58" s="171"/>
      <c r="M58" s="171"/>
      <c r="N58" s="171"/>
      <c r="O58" s="171"/>
      <c r="P58" s="171"/>
      <c r="U58" s="171"/>
    </row>
    <row r="59" spans="2:21" s="170" customFormat="1">
      <c r="B59" s="418"/>
      <c r="C59" s="416" t="s">
        <v>364</v>
      </c>
      <c r="D59" s="416" t="s">
        <v>393</v>
      </c>
      <c r="E59" s="416" t="s">
        <v>400</v>
      </c>
      <c r="F59" s="416" t="s">
        <v>427</v>
      </c>
      <c r="G59" s="417">
        <v>29274.539397654022</v>
      </c>
      <c r="H59" s="417">
        <v>5412.0757410785409</v>
      </c>
      <c r="I59" s="417">
        <v>2500</v>
      </c>
      <c r="J59" s="417">
        <v>2798.9925373239571</v>
      </c>
      <c r="K59" s="417">
        <v>39985.607676056527</v>
      </c>
      <c r="L59" s="171"/>
      <c r="M59" s="171"/>
      <c r="N59" s="171"/>
      <c r="O59" s="171"/>
      <c r="P59" s="171"/>
      <c r="U59" s="171"/>
    </row>
    <row r="60" spans="2:21" s="170" customFormat="1" ht="14.5">
      <c r="B60"/>
      <c r="C60"/>
      <c r="D60"/>
      <c r="E60"/>
      <c r="F60"/>
      <c r="G60"/>
      <c r="H60"/>
      <c r="I60"/>
      <c r="J60"/>
      <c r="K60"/>
      <c r="L60" s="171"/>
      <c r="M60" s="171"/>
      <c r="N60" s="171"/>
      <c r="O60" s="171"/>
      <c r="P60" s="171"/>
      <c r="U60" s="171"/>
    </row>
    <row r="61" spans="2:21" s="170" customFormat="1" ht="14.5">
      <c r="B61"/>
      <c r="C61"/>
      <c r="D61"/>
      <c r="E61"/>
      <c r="F61"/>
      <c r="G61"/>
      <c r="H61"/>
      <c r="I61"/>
      <c r="J61"/>
      <c r="K61"/>
      <c r="L61" s="171"/>
      <c r="M61" s="171"/>
      <c r="N61" s="171"/>
      <c r="O61" s="171"/>
      <c r="P61" s="171"/>
      <c r="U61" s="171"/>
    </row>
    <row r="62" spans="2:21" s="170" customFormat="1" ht="14.5">
      <c r="B62"/>
      <c r="C62"/>
      <c r="D62"/>
      <c r="E62"/>
      <c r="F62"/>
      <c r="G62"/>
      <c r="H62"/>
      <c r="I62"/>
      <c r="J62"/>
      <c r="K62"/>
      <c r="L62" s="171"/>
      <c r="M62" s="171"/>
      <c r="N62" s="171"/>
      <c r="O62" s="171"/>
      <c r="P62" s="171"/>
      <c r="U62" s="171"/>
    </row>
    <row r="63" spans="2:21" s="170" customFormat="1" ht="14.5">
      <c r="B63"/>
      <c r="C63"/>
      <c r="D63"/>
      <c r="E63"/>
      <c r="F63"/>
      <c r="G63"/>
      <c r="H63"/>
      <c r="I63"/>
      <c r="J63"/>
      <c r="K63"/>
      <c r="L63" s="171"/>
      <c r="M63" s="171"/>
      <c r="N63" s="171"/>
      <c r="O63" s="171"/>
      <c r="P63" s="171"/>
      <c r="U63" s="171"/>
    </row>
    <row r="64" spans="2:21" s="170" customFormat="1" ht="14.5">
      <c r="B64"/>
      <c r="C64"/>
      <c r="D64"/>
      <c r="E64"/>
      <c r="F64"/>
      <c r="G64"/>
      <c r="H64"/>
      <c r="I64"/>
      <c r="J64"/>
      <c r="K64"/>
      <c r="L64" s="171"/>
      <c r="M64" s="171"/>
      <c r="N64" s="171"/>
      <c r="O64" s="171"/>
      <c r="P64" s="171"/>
      <c r="U64" s="171"/>
    </row>
    <row r="65" spans="2:21" s="170" customFormat="1" ht="14.5">
      <c r="B65"/>
      <c r="C65"/>
      <c r="D65"/>
      <c r="E65"/>
      <c r="F65"/>
      <c r="G65"/>
      <c r="H65"/>
      <c r="I65"/>
      <c r="J65"/>
      <c r="K65"/>
      <c r="L65" s="171"/>
      <c r="M65" s="171"/>
      <c r="N65" s="171"/>
      <c r="O65" s="171"/>
      <c r="P65" s="171"/>
      <c r="U65" s="171"/>
    </row>
    <row r="66" spans="2:21" s="170" customFormat="1" ht="14.5">
      <c r="B66"/>
      <c r="C66"/>
      <c r="D66"/>
      <c r="E66"/>
      <c r="F66"/>
      <c r="G66"/>
      <c r="H66"/>
      <c r="I66"/>
      <c r="J66"/>
      <c r="K66"/>
      <c r="L66" s="171"/>
      <c r="M66" s="171"/>
      <c r="N66" s="171"/>
      <c r="O66" s="171"/>
      <c r="P66" s="171"/>
      <c r="U66" s="171"/>
    </row>
    <row r="67" spans="2:21" s="170" customFormat="1" ht="14.5">
      <c r="B67"/>
      <c r="C67"/>
      <c r="D67"/>
      <c r="E67"/>
      <c r="F67"/>
      <c r="G67"/>
      <c r="H67"/>
      <c r="I67"/>
      <c r="J67"/>
      <c r="K67"/>
      <c r="L67" s="171"/>
      <c r="M67" s="171"/>
      <c r="N67" s="171"/>
      <c r="O67" s="171"/>
      <c r="P67" s="171"/>
      <c r="U67" s="171"/>
    </row>
    <row r="68" spans="2:21" s="170" customFormat="1" ht="14.5">
      <c r="B68"/>
      <c r="C68"/>
      <c r="D68"/>
      <c r="E68"/>
      <c r="F68"/>
      <c r="G68"/>
      <c r="H68"/>
      <c r="I68"/>
      <c r="J68"/>
      <c r="K68"/>
      <c r="L68" s="171"/>
      <c r="M68" s="171"/>
      <c r="N68" s="171"/>
      <c r="O68" s="171"/>
      <c r="P68" s="171"/>
      <c r="U68" s="171"/>
    </row>
    <row r="69" spans="2:21" s="170" customFormat="1" ht="14.5">
      <c r="B69"/>
      <c r="C69"/>
      <c r="D69"/>
      <c r="E69"/>
      <c r="F69"/>
      <c r="G69"/>
      <c r="H69"/>
      <c r="I69"/>
      <c r="J69"/>
      <c r="K69"/>
      <c r="L69" s="171"/>
      <c r="M69" s="171"/>
      <c r="N69" s="171"/>
      <c r="O69" s="171"/>
      <c r="P69" s="171"/>
      <c r="U69" s="171"/>
    </row>
    <row r="70" spans="2:21" s="170" customFormat="1" ht="14.5">
      <c r="B70"/>
      <c r="C70"/>
      <c r="D70"/>
      <c r="E70"/>
      <c r="F70"/>
      <c r="G70"/>
      <c r="H70"/>
      <c r="I70"/>
      <c r="J70"/>
      <c r="K70"/>
      <c r="L70" s="171"/>
      <c r="M70" s="171"/>
      <c r="N70" s="171"/>
      <c r="O70" s="171"/>
      <c r="P70" s="171"/>
      <c r="U70" s="171"/>
    </row>
    <row r="71" spans="2:21" s="170" customFormat="1" ht="14.5">
      <c r="B71"/>
      <c r="C71"/>
      <c r="D71"/>
      <c r="E71"/>
      <c r="F71"/>
      <c r="G71"/>
      <c r="H71"/>
      <c r="I71"/>
      <c r="J71"/>
      <c r="K71"/>
      <c r="L71" s="171"/>
      <c r="M71" s="171"/>
      <c r="N71" s="171"/>
      <c r="O71" s="171"/>
      <c r="P71" s="171"/>
      <c r="U71" s="171"/>
    </row>
    <row r="72" spans="2:21" s="170" customFormat="1" ht="14.5">
      <c r="B72"/>
      <c r="C72"/>
      <c r="D72"/>
      <c r="E72"/>
      <c r="F72"/>
      <c r="G72"/>
      <c r="H72"/>
      <c r="I72"/>
      <c r="J72"/>
      <c r="K72"/>
      <c r="L72" s="171"/>
      <c r="M72" s="171"/>
      <c r="N72" s="171"/>
      <c r="O72" s="171"/>
      <c r="P72" s="171"/>
      <c r="U72" s="171"/>
    </row>
    <row r="73" spans="2:21" s="170" customFormat="1" ht="14.5">
      <c r="B73"/>
      <c r="C73"/>
      <c r="D73"/>
      <c r="E73"/>
      <c r="F73"/>
      <c r="G73"/>
      <c r="H73"/>
      <c r="I73"/>
      <c r="J73"/>
      <c r="K73"/>
      <c r="L73" s="171"/>
      <c r="M73" s="171"/>
      <c r="N73" s="171"/>
      <c r="O73" s="171"/>
      <c r="P73" s="171"/>
      <c r="U73" s="171"/>
    </row>
    <row r="74" spans="2:21" s="170" customFormat="1" ht="14.5">
      <c r="B74"/>
      <c r="C74"/>
      <c r="D74"/>
      <c r="E74"/>
      <c r="F74"/>
      <c r="G74"/>
      <c r="H74"/>
      <c r="I74"/>
      <c r="J74"/>
      <c r="K74"/>
      <c r="L74" s="171"/>
      <c r="M74" s="171"/>
      <c r="N74" s="171"/>
      <c r="O74" s="171"/>
      <c r="P74" s="171"/>
      <c r="U74" s="171"/>
    </row>
    <row r="75" spans="2:21" s="170" customFormat="1" ht="14.5">
      <c r="B75"/>
      <c r="C75"/>
      <c r="D75"/>
      <c r="E75"/>
      <c r="F75"/>
      <c r="G75"/>
      <c r="H75"/>
      <c r="I75"/>
      <c r="J75"/>
      <c r="K75"/>
      <c r="L75" s="171"/>
      <c r="M75" s="171"/>
      <c r="N75" s="171"/>
      <c r="O75" s="171"/>
      <c r="P75" s="171"/>
      <c r="U75" s="171"/>
    </row>
    <row r="76" spans="2:21" s="170" customFormat="1" ht="14.5">
      <c r="B76"/>
      <c r="C76"/>
      <c r="D76"/>
      <c r="E76"/>
      <c r="F76"/>
      <c r="G76"/>
      <c r="H76"/>
      <c r="I76"/>
      <c r="J76"/>
      <c r="K76"/>
      <c r="L76" s="171"/>
      <c r="M76" s="171"/>
      <c r="N76" s="171"/>
      <c r="O76" s="171"/>
      <c r="P76" s="171"/>
      <c r="U76" s="171"/>
    </row>
    <row r="77" spans="2:21" s="170" customFormat="1" ht="14.5">
      <c r="B77"/>
      <c r="C77"/>
      <c r="D77"/>
      <c r="E77"/>
      <c r="F77"/>
      <c r="G77"/>
      <c r="H77"/>
      <c r="I77"/>
      <c r="J77"/>
      <c r="K77"/>
      <c r="L77" s="171"/>
      <c r="M77" s="171"/>
      <c r="N77" s="171"/>
      <c r="O77" s="171"/>
      <c r="P77" s="171"/>
      <c r="U77" s="171"/>
    </row>
    <row r="78" spans="2:21" s="170" customFormat="1" ht="14.5">
      <c r="B78"/>
      <c r="C78"/>
      <c r="D78"/>
      <c r="E78"/>
      <c r="F78"/>
      <c r="G78"/>
      <c r="H78"/>
      <c r="I78"/>
      <c r="J78"/>
      <c r="K78"/>
      <c r="L78" s="171"/>
      <c r="M78" s="171"/>
      <c r="N78" s="171"/>
      <c r="O78" s="171"/>
      <c r="P78" s="171"/>
      <c r="U78" s="171"/>
    </row>
    <row r="79" spans="2:21" s="170" customFormat="1" ht="14.5">
      <c r="B79"/>
      <c r="C79"/>
      <c r="D79"/>
      <c r="E79"/>
      <c r="F79"/>
      <c r="G79"/>
      <c r="H79"/>
      <c r="I79"/>
      <c r="J79"/>
      <c r="K79"/>
      <c r="L79" s="171"/>
      <c r="M79" s="171"/>
      <c r="N79" s="171"/>
      <c r="O79" s="171"/>
      <c r="P79" s="171"/>
      <c r="U79" s="171"/>
    </row>
    <row r="80" spans="2:21" s="170" customFormat="1" ht="14.5">
      <c r="B80"/>
      <c r="C80"/>
      <c r="D80"/>
      <c r="E80"/>
      <c r="F80"/>
      <c r="G80"/>
      <c r="H80"/>
      <c r="I80"/>
      <c r="J80"/>
      <c r="K80"/>
      <c r="L80" s="171"/>
      <c r="M80" s="171"/>
      <c r="N80" s="171"/>
      <c r="O80" s="171"/>
      <c r="P80" s="171"/>
      <c r="U80" s="171"/>
    </row>
    <row r="81" spans="2:21" s="170" customFormat="1" ht="14.5">
      <c r="B81"/>
      <c r="C81"/>
      <c r="D81"/>
      <c r="E81"/>
      <c r="F81"/>
      <c r="G81"/>
      <c r="H81"/>
      <c r="I81"/>
      <c r="J81"/>
      <c r="K81"/>
      <c r="L81" s="171"/>
      <c r="M81" s="171"/>
      <c r="N81" s="171"/>
      <c r="O81" s="171"/>
      <c r="P81" s="171"/>
      <c r="U81" s="171"/>
    </row>
    <row r="82" spans="2:21" s="170" customFormat="1" ht="14.5">
      <c r="B82"/>
      <c r="C82"/>
      <c r="D82"/>
      <c r="E82"/>
      <c r="F82"/>
      <c r="G82"/>
      <c r="H82"/>
      <c r="I82"/>
      <c r="J82"/>
      <c r="K82"/>
      <c r="L82" s="171"/>
      <c r="M82" s="171"/>
      <c r="N82" s="171"/>
      <c r="O82" s="171"/>
      <c r="P82" s="171"/>
      <c r="U82" s="171"/>
    </row>
    <row r="83" spans="2:21" s="170" customFormat="1" ht="14.5">
      <c r="B83"/>
      <c r="C83"/>
      <c r="D83"/>
      <c r="E83"/>
      <c r="F83"/>
      <c r="G83"/>
      <c r="H83"/>
      <c r="I83"/>
      <c r="J83"/>
      <c r="K83"/>
      <c r="L83" s="171"/>
      <c r="M83" s="171"/>
      <c r="N83" s="171"/>
      <c r="O83" s="171"/>
      <c r="P83" s="171"/>
      <c r="U83" s="171"/>
    </row>
    <row r="84" spans="2:21" s="170" customFormat="1" ht="14.5">
      <c r="B84"/>
      <c r="C84"/>
      <c r="D84"/>
      <c r="E84"/>
      <c r="F84"/>
      <c r="G84"/>
      <c r="H84"/>
      <c r="I84"/>
      <c r="J84"/>
      <c r="K84"/>
      <c r="L84" s="171"/>
      <c r="M84" s="171"/>
      <c r="N84" s="171"/>
      <c r="O84" s="171"/>
      <c r="P84" s="171"/>
      <c r="U84" s="171"/>
    </row>
    <row r="85" spans="2:21" s="170" customFormat="1" ht="14.5">
      <c r="B85"/>
      <c r="C85"/>
      <c r="D85"/>
      <c r="E85"/>
      <c r="F85"/>
      <c r="G85"/>
      <c r="H85"/>
      <c r="I85"/>
      <c r="J85"/>
      <c r="K85"/>
      <c r="L85" s="171"/>
      <c r="M85" s="171"/>
      <c r="N85" s="171"/>
      <c r="O85" s="171"/>
      <c r="P85" s="171"/>
      <c r="U85" s="171"/>
    </row>
    <row r="86" spans="2:21" s="170" customFormat="1" ht="14.5">
      <c r="B86"/>
      <c r="C86"/>
      <c r="D86"/>
      <c r="E86"/>
      <c r="F86"/>
      <c r="G86"/>
      <c r="H86"/>
      <c r="I86"/>
      <c r="J86"/>
      <c r="K86"/>
      <c r="L86" s="171"/>
      <c r="M86" s="171"/>
      <c r="N86" s="171"/>
      <c r="O86" s="171"/>
      <c r="P86" s="171"/>
      <c r="U86" s="171"/>
    </row>
    <row r="87" spans="2:21" s="170" customFormat="1" ht="14.5">
      <c r="B87"/>
      <c r="C87"/>
      <c r="D87"/>
      <c r="E87"/>
      <c r="F87"/>
      <c r="G87"/>
      <c r="H87"/>
      <c r="I87"/>
      <c r="J87"/>
      <c r="K87"/>
      <c r="L87" s="171"/>
      <c r="M87" s="171"/>
      <c r="N87" s="171"/>
      <c r="O87" s="171"/>
      <c r="P87" s="171"/>
      <c r="U87" s="171"/>
    </row>
    <row r="88" spans="2:21" s="170" customFormat="1" ht="14.5">
      <c r="B88"/>
      <c r="C88"/>
      <c r="D88"/>
      <c r="E88"/>
      <c r="F88"/>
      <c r="G88"/>
      <c r="H88"/>
      <c r="I88"/>
      <c r="J88"/>
      <c r="K88"/>
      <c r="L88" s="171"/>
      <c r="M88" s="171"/>
      <c r="N88" s="171"/>
      <c r="O88" s="171"/>
      <c r="P88" s="171"/>
      <c r="U88" s="171"/>
    </row>
    <row r="89" spans="2:21" s="170" customFormat="1" ht="14.5">
      <c r="B89"/>
      <c r="C89"/>
      <c r="D89"/>
      <c r="E89"/>
      <c r="F89"/>
      <c r="G89"/>
      <c r="H89"/>
      <c r="I89"/>
      <c r="J89"/>
      <c r="K89"/>
      <c r="L89" s="171"/>
      <c r="M89" s="171"/>
      <c r="N89" s="171"/>
      <c r="O89" s="171"/>
      <c r="P89" s="171"/>
      <c r="U89" s="171"/>
    </row>
    <row r="90" spans="2:21" s="170" customFormat="1" ht="14.5">
      <c r="B90"/>
      <c r="C90"/>
      <c r="D90"/>
      <c r="E90"/>
      <c r="F90"/>
      <c r="G90"/>
      <c r="H90"/>
      <c r="I90"/>
      <c r="J90"/>
      <c r="K90"/>
      <c r="L90" s="171"/>
      <c r="M90" s="171"/>
      <c r="N90" s="171"/>
      <c r="O90" s="171"/>
      <c r="P90" s="171"/>
      <c r="U90" s="171"/>
    </row>
    <row r="91" spans="2:21" s="170" customFormat="1" ht="14.5">
      <c r="B91"/>
      <c r="C91"/>
      <c r="D91"/>
      <c r="E91"/>
      <c r="F91"/>
      <c r="G91"/>
      <c r="H91"/>
      <c r="I91"/>
      <c r="J91"/>
      <c r="K91"/>
      <c r="L91" s="171"/>
      <c r="M91" s="171"/>
      <c r="N91" s="171"/>
      <c r="O91" s="171"/>
      <c r="P91" s="171"/>
      <c r="U91" s="171"/>
    </row>
    <row r="92" spans="2:21" s="170" customFormat="1" ht="14.5">
      <c r="B92"/>
      <c r="C92"/>
      <c r="D92"/>
      <c r="E92"/>
      <c r="F92"/>
      <c r="G92"/>
      <c r="H92"/>
      <c r="I92"/>
      <c r="J92"/>
      <c r="K92"/>
      <c r="L92" s="171"/>
      <c r="M92" s="171"/>
      <c r="N92" s="171"/>
      <c r="O92" s="171"/>
      <c r="P92" s="171"/>
      <c r="U92" s="171"/>
    </row>
    <row r="93" spans="2:21" s="170" customFormat="1" ht="14.5">
      <c r="B93"/>
      <c r="C93"/>
      <c r="D93"/>
      <c r="E93"/>
      <c r="F93"/>
      <c r="G93"/>
      <c r="H93"/>
      <c r="I93"/>
      <c r="J93"/>
      <c r="K93"/>
      <c r="L93" s="171"/>
      <c r="M93" s="171"/>
      <c r="N93" s="171"/>
      <c r="O93" s="171"/>
      <c r="P93" s="171"/>
      <c r="U93" s="171"/>
    </row>
    <row r="94" spans="2:21" s="170" customFormat="1" ht="14.5">
      <c r="B94"/>
      <c r="C94"/>
      <c r="D94"/>
      <c r="E94"/>
      <c r="F94"/>
      <c r="G94"/>
      <c r="H94"/>
      <c r="I94"/>
      <c r="J94"/>
      <c r="K94"/>
      <c r="L94" s="171"/>
      <c r="M94" s="171"/>
      <c r="N94" s="171"/>
      <c r="O94" s="171"/>
      <c r="P94" s="171"/>
      <c r="U94" s="171"/>
    </row>
    <row r="95" spans="2:21" s="170" customFormat="1" ht="14.5">
      <c r="B95"/>
      <c r="C95"/>
      <c r="D95"/>
      <c r="E95"/>
      <c r="F95"/>
      <c r="G95"/>
      <c r="H95"/>
      <c r="I95"/>
      <c r="J95"/>
      <c r="K95"/>
      <c r="L95" s="171"/>
      <c r="M95" s="171"/>
      <c r="N95" s="171"/>
      <c r="O95" s="171"/>
      <c r="P95" s="171"/>
      <c r="U95" s="171"/>
    </row>
    <row r="96" spans="2:21" s="170" customFormat="1" ht="14.5">
      <c r="B96"/>
      <c r="C96"/>
      <c r="D96"/>
      <c r="E96"/>
      <c r="F96"/>
      <c r="G96"/>
      <c r="H96"/>
      <c r="I96"/>
      <c r="J96"/>
      <c r="K96"/>
      <c r="L96" s="171"/>
      <c r="M96" s="171"/>
      <c r="N96" s="171"/>
      <c r="O96" s="171"/>
      <c r="P96" s="171"/>
      <c r="U96" s="171"/>
    </row>
    <row r="97" spans="2:21" s="170" customFormat="1" ht="14.5">
      <c r="B97"/>
      <c r="C97"/>
      <c r="D97"/>
      <c r="E97"/>
      <c r="F97"/>
      <c r="G97"/>
      <c r="H97"/>
      <c r="I97"/>
      <c r="J97"/>
      <c r="K97"/>
      <c r="L97" s="171"/>
      <c r="M97" s="171"/>
      <c r="N97" s="171"/>
      <c r="O97" s="171"/>
      <c r="P97" s="171"/>
      <c r="U97" s="171"/>
    </row>
    <row r="98" spans="2:21" s="170" customFormat="1" ht="14.5">
      <c r="B98"/>
      <c r="C98"/>
      <c r="D98"/>
      <c r="E98"/>
      <c r="F98"/>
      <c r="G98"/>
      <c r="H98"/>
      <c r="I98"/>
      <c r="J98"/>
      <c r="K98"/>
      <c r="L98" s="171"/>
      <c r="M98" s="171"/>
      <c r="N98" s="171"/>
      <c r="O98" s="171"/>
      <c r="P98" s="171"/>
      <c r="U98" s="171"/>
    </row>
    <row r="99" spans="2:21" s="170" customFormat="1" ht="14.5">
      <c r="B99"/>
      <c r="C99"/>
      <c r="D99"/>
      <c r="E99"/>
      <c r="F99"/>
      <c r="G99"/>
      <c r="H99"/>
      <c r="I99"/>
      <c r="J99"/>
      <c r="K99"/>
      <c r="L99" s="171"/>
      <c r="M99" s="171"/>
      <c r="N99" s="171"/>
      <c r="O99" s="171"/>
      <c r="P99" s="171"/>
      <c r="U99" s="171"/>
    </row>
    <row r="100" spans="2:21" s="170" customFormat="1" ht="14.5">
      <c r="B100"/>
      <c r="C100"/>
      <c r="D100"/>
      <c r="E100"/>
      <c r="F100"/>
      <c r="G100"/>
      <c r="H100"/>
      <c r="I100"/>
      <c r="J100"/>
      <c r="K100"/>
      <c r="L100" s="171"/>
      <c r="M100" s="171"/>
      <c r="N100" s="171"/>
      <c r="O100" s="171"/>
      <c r="P100" s="171"/>
      <c r="U100" s="171"/>
    </row>
    <row r="101" spans="2:21" s="170" customFormat="1" ht="14.5">
      <c r="B101"/>
      <c r="C101"/>
      <c r="D101"/>
      <c r="E101"/>
      <c r="F101"/>
      <c r="G101"/>
      <c r="H101"/>
      <c r="I101"/>
      <c r="J101"/>
      <c r="K101"/>
      <c r="L101" s="171"/>
      <c r="M101" s="171"/>
      <c r="N101" s="171"/>
      <c r="O101" s="171"/>
      <c r="P101" s="171"/>
      <c r="U101" s="171"/>
    </row>
    <row r="102" spans="2:21" s="170" customFormat="1" ht="14.5">
      <c r="B102"/>
      <c r="C102"/>
      <c r="D102"/>
      <c r="E102"/>
      <c r="F102"/>
      <c r="G102"/>
      <c r="H102"/>
      <c r="I102"/>
      <c r="J102"/>
      <c r="K102" s="171"/>
      <c r="L102" s="171"/>
      <c r="M102" s="171"/>
      <c r="N102" s="171"/>
      <c r="O102" s="171"/>
      <c r="P102" s="171"/>
      <c r="U102" s="171"/>
    </row>
    <row r="103" spans="2:21" s="170" customFormat="1" ht="14.5">
      <c r="B103"/>
      <c r="C103"/>
      <c r="D103"/>
      <c r="E103"/>
      <c r="F103"/>
      <c r="G103"/>
      <c r="H103"/>
      <c r="I103"/>
      <c r="J103"/>
      <c r="K103" s="171"/>
      <c r="L103" s="171"/>
      <c r="M103" s="171"/>
      <c r="N103" s="171"/>
      <c r="O103" s="171"/>
      <c r="P103" s="171"/>
      <c r="U103" s="171"/>
    </row>
    <row r="104" spans="2:21" s="170" customFormat="1" ht="14.5">
      <c r="B104"/>
      <c r="C104"/>
      <c r="D104"/>
      <c r="E104"/>
      <c r="F104"/>
      <c r="G104"/>
      <c r="H104"/>
      <c r="I104"/>
      <c r="J104"/>
      <c r="K104" s="171"/>
      <c r="L104" s="171"/>
      <c r="M104" s="171"/>
      <c r="N104" s="171"/>
      <c r="O104" s="171"/>
      <c r="P104" s="171"/>
      <c r="U104" s="171"/>
    </row>
    <row r="105" spans="2:21" s="170" customFormat="1" ht="14.5">
      <c r="B105"/>
      <c r="C105"/>
      <c r="D105"/>
      <c r="E105"/>
      <c r="F105"/>
      <c r="G105"/>
      <c r="H105"/>
      <c r="I105"/>
      <c r="J105"/>
      <c r="K105" s="171"/>
      <c r="L105" s="171"/>
      <c r="M105" s="171"/>
      <c r="N105" s="171"/>
      <c r="O105" s="171"/>
      <c r="P105" s="171"/>
      <c r="U105" s="171"/>
    </row>
    <row r="106" spans="2:21" ht="14.5">
      <c r="B106"/>
      <c r="C106"/>
      <c r="D106"/>
      <c r="E106"/>
      <c r="F106"/>
      <c r="G106"/>
      <c r="H106"/>
      <c r="I106"/>
      <c r="J106"/>
    </row>
    <row r="107" spans="2:21" ht="14.5">
      <c r="B107"/>
      <c r="C107"/>
      <c r="D107"/>
      <c r="E107"/>
      <c r="F107"/>
      <c r="G107"/>
      <c r="H107"/>
      <c r="I107"/>
      <c r="J107"/>
    </row>
    <row r="108" spans="2:21" ht="14.5">
      <c r="B108"/>
      <c r="C108"/>
      <c r="D108"/>
      <c r="E108"/>
      <c r="F108"/>
      <c r="G108"/>
      <c r="H108"/>
      <c r="I108"/>
      <c r="J108"/>
    </row>
    <row r="109" spans="2:21" ht="14.5">
      <c r="B109"/>
      <c r="C109"/>
      <c r="D109"/>
      <c r="E109"/>
      <c r="F109"/>
      <c r="G109"/>
      <c r="H109"/>
      <c r="I109"/>
      <c r="J109"/>
    </row>
    <row r="110" spans="2:21" ht="14.5">
      <c r="B110"/>
      <c r="C110"/>
      <c r="D110"/>
      <c r="E110"/>
      <c r="F110"/>
      <c r="G110"/>
      <c r="H110"/>
      <c r="I110"/>
      <c r="J110"/>
    </row>
    <row r="111" spans="2:21" ht="14.5">
      <c r="B111"/>
      <c r="C111"/>
      <c r="D111"/>
      <c r="E111"/>
      <c r="F111"/>
      <c r="G111"/>
      <c r="H111"/>
      <c r="I111"/>
      <c r="J111"/>
    </row>
    <row r="112" spans="2:21" ht="14.5">
      <c r="B112"/>
      <c r="C112"/>
      <c r="D112"/>
      <c r="E112"/>
      <c r="F112"/>
      <c r="G112"/>
      <c r="H112"/>
      <c r="I112"/>
      <c r="J112"/>
    </row>
    <row r="113" spans="2:10" ht="14.5">
      <c r="B113"/>
      <c r="C113"/>
      <c r="D113"/>
      <c r="E113"/>
      <c r="F113"/>
      <c r="G113"/>
      <c r="H113"/>
      <c r="I113"/>
      <c r="J113"/>
    </row>
    <row r="114" spans="2:10" ht="14.5">
      <c r="B114"/>
      <c r="C114"/>
      <c r="D114"/>
      <c r="E114"/>
      <c r="F114"/>
      <c r="G114"/>
      <c r="H114"/>
      <c r="I114"/>
      <c r="J114"/>
    </row>
    <row r="115" spans="2:10" ht="14.5">
      <c r="B115"/>
      <c r="C115"/>
      <c r="D115"/>
      <c r="E115"/>
      <c r="F115"/>
      <c r="G115"/>
      <c r="H115"/>
      <c r="I115"/>
      <c r="J115"/>
    </row>
    <row r="116" spans="2:10" ht="14.5">
      <c r="B116"/>
      <c r="C116"/>
      <c r="D116"/>
      <c r="E116"/>
      <c r="F116"/>
      <c r="G116"/>
      <c r="H116"/>
      <c r="I116"/>
      <c r="J116"/>
    </row>
    <row r="117" spans="2:10" ht="14.5">
      <c r="B117"/>
      <c r="C117"/>
      <c r="D117"/>
      <c r="E117"/>
      <c r="F117"/>
      <c r="G117"/>
      <c r="H117"/>
      <c r="I117"/>
      <c r="J117"/>
    </row>
    <row r="118" spans="2:10" ht="14.5">
      <c r="B118"/>
      <c r="C118"/>
      <c r="D118"/>
      <c r="E118"/>
      <c r="F118"/>
      <c r="G118"/>
      <c r="H118"/>
      <c r="I118"/>
      <c r="J118"/>
    </row>
    <row r="119" spans="2:10" ht="14.5">
      <c r="B119"/>
      <c r="C119"/>
      <c r="D119"/>
      <c r="E119"/>
      <c r="F119"/>
      <c r="G119"/>
      <c r="H119"/>
      <c r="I119"/>
      <c r="J119"/>
    </row>
    <row r="120" spans="2:10" ht="14.5">
      <c r="B120"/>
      <c r="C120"/>
      <c r="D120"/>
      <c r="E120"/>
      <c r="F120"/>
      <c r="G120"/>
      <c r="H120"/>
      <c r="I120"/>
      <c r="J120"/>
    </row>
    <row r="121" spans="2:10" ht="14.5">
      <c r="B121"/>
      <c r="C121"/>
      <c r="D121"/>
      <c r="E121"/>
      <c r="F121"/>
      <c r="G121"/>
      <c r="H121"/>
      <c r="I121"/>
      <c r="J121"/>
    </row>
    <row r="122" spans="2:10" ht="14.5">
      <c r="B122"/>
      <c r="C122"/>
      <c r="D122"/>
      <c r="E122"/>
      <c r="F122"/>
      <c r="G122"/>
      <c r="H122"/>
      <c r="I122"/>
      <c r="J122"/>
    </row>
    <row r="123" spans="2:10" ht="14.5">
      <c r="B123"/>
      <c r="C123"/>
      <c r="D123"/>
      <c r="E123"/>
      <c r="F123"/>
      <c r="G123"/>
      <c r="H123"/>
      <c r="I123"/>
      <c r="J123"/>
    </row>
    <row r="124" spans="2:10" ht="14.5">
      <c r="B124"/>
      <c r="C124"/>
      <c r="D124"/>
      <c r="E124"/>
      <c r="F124"/>
      <c r="G124"/>
      <c r="H124"/>
      <c r="I124"/>
      <c r="J124"/>
    </row>
    <row r="125" spans="2:10" ht="14.5">
      <c r="B125"/>
      <c r="C125"/>
      <c r="D125"/>
      <c r="E125"/>
      <c r="F125"/>
      <c r="G125"/>
      <c r="H125"/>
      <c r="I125"/>
      <c r="J125"/>
    </row>
    <row r="126" spans="2:10" ht="14.5">
      <c r="B126"/>
      <c r="C126"/>
      <c r="D126"/>
      <c r="E126"/>
      <c r="F126"/>
      <c r="G126"/>
      <c r="H126"/>
      <c r="I126"/>
      <c r="J126"/>
    </row>
    <row r="127" spans="2:10" ht="14.5">
      <c r="B127"/>
      <c r="C127"/>
      <c r="D127"/>
      <c r="E127"/>
      <c r="F127"/>
      <c r="G127"/>
      <c r="H127"/>
      <c r="I127"/>
      <c r="J127"/>
    </row>
    <row r="128" spans="2:10" ht="14.5">
      <c r="B128"/>
      <c r="C128"/>
      <c r="D128"/>
      <c r="E128"/>
      <c r="F128"/>
      <c r="G128"/>
      <c r="H128"/>
      <c r="I128"/>
      <c r="J128"/>
    </row>
    <row r="129" spans="2:10" ht="14.5">
      <c r="B129"/>
      <c r="C129"/>
      <c r="D129"/>
      <c r="E129"/>
      <c r="F129"/>
      <c r="G129"/>
      <c r="H129"/>
      <c r="I129"/>
      <c r="J129"/>
    </row>
    <row r="130" spans="2:10" ht="14.5">
      <c r="B130"/>
      <c r="C130"/>
      <c r="D130"/>
      <c r="E130"/>
      <c r="F130"/>
      <c r="G130"/>
      <c r="H130"/>
      <c r="I130"/>
      <c r="J130"/>
    </row>
    <row r="131" spans="2:10" ht="14.5">
      <c r="B131"/>
      <c r="C131"/>
      <c r="D131"/>
      <c r="E131"/>
      <c r="F131"/>
      <c r="G131"/>
      <c r="H131"/>
      <c r="I131"/>
      <c r="J131"/>
    </row>
    <row r="132" spans="2:10" ht="14.5">
      <c r="B132"/>
      <c r="C132"/>
      <c r="D132"/>
      <c r="E132"/>
      <c r="F132"/>
      <c r="G132"/>
      <c r="H132"/>
      <c r="I132"/>
      <c r="J132"/>
    </row>
    <row r="133" spans="2:10" ht="14.5">
      <c r="B133"/>
      <c r="C133"/>
      <c r="D133"/>
      <c r="E133"/>
      <c r="F133"/>
      <c r="G133"/>
      <c r="H133"/>
      <c r="I133"/>
      <c r="J133"/>
    </row>
    <row r="134" spans="2:10" ht="14.5">
      <c r="B134"/>
      <c r="C134"/>
      <c r="D134"/>
      <c r="E134"/>
      <c r="F134"/>
      <c r="G134"/>
      <c r="H134"/>
      <c r="I134"/>
      <c r="J134"/>
    </row>
    <row r="135" spans="2:10" ht="14.5">
      <c r="B135"/>
      <c r="C135"/>
      <c r="D135"/>
      <c r="E135"/>
      <c r="F135"/>
      <c r="G135"/>
      <c r="H135"/>
      <c r="I135"/>
      <c r="J135"/>
    </row>
    <row r="136" spans="2:10" ht="14.5">
      <c r="B136"/>
      <c r="C136"/>
      <c r="D136"/>
      <c r="E136"/>
      <c r="F136"/>
      <c r="G136"/>
      <c r="H136"/>
      <c r="I136"/>
      <c r="J136"/>
    </row>
    <row r="137" spans="2:10" ht="14.5">
      <c r="B137"/>
      <c r="C137"/>
      <c r="D137"/>
      <c r="E137"/>
      <c r="F137"/>
      <c r="G137"/>
      <c r="H137"/>
      <c r="I137"/>
      <c r="J137"/>
    </row>
    <row r="138" spans="2:10" ht="14.5">
      <c r="B138"/>
      <c r="C138"/>
      <c r="D138"/>
      <c r="E138"/>
      <c r="F138"/>
      <c r="G138"/>
      <c r="H138"/>
      <c r="I138"/>
      <c r="J138"/>
    </row>
    <row r="139" spans="2:10" ht="14.5">
      <c r="B139"/>
      <c r="C139"/>
      <c r="D139"/>
      <c r="E139"/>
      <c r="F139"/>
      <c r="G139"/>
      <c r="H139"/>
      <c r="I139"/>
      <c r="J139"/>
    </row>
    <row r="140" spans="2:10" ht="14.5">
      <c r="B140"/>
      <c r="C140"/>
      <c r="D140"/>
      <c r="E140"/>
      <c r="F140"/>
      <c r="G140"/>
      <c r="H140"/>
      <c r="I140"/>
      <c r="J140"/>
    </row>
    <row r="141" spans="2:10" ht="14.5">
      <c r="B141"/>
      <c r="C141"/>
      <c r="D141"/>
      <c r="E141"/>
      <c r="F141"/>
      <c r="G141"/>
      <c r="H141"/>
      <c r="I141"/>
      <c r="J141"/>
    </row>
    <row r="142" spans="2:10" ht="14.5">
      <c r="B142"/>
      <c r="C142"/>
      <c r="D142"/>
      <c r="E142"/>
      <c r="F142"/>
      <c r="G142"/>
      <c r="H142"/>
      <c r="I142"/>
      <c r="J142"/>
    </row>
    <row r="143" spans="2:10" ht="14.5">
      <c r="B143"/>
      <c r="C143"/>
      <c r="D143"/>
      <c r="E143"/>
      <c r="F143"/>
      <c r="G143"/>
      <c r="H143"/>
      <c r="I143"/>
      <c r="J143"/>
    </row>
    <row r="144" spans="2:10" ht="14.5">
      <c r="B144"/>
      <c r="C144"/>
      <c r="D144"/>
      <c r="E144"/>
      <c r="F144"/>
      <c r="G144"/>
      <c r="H144"/>
      <c r="I144"/>
      <c r="J144"/>
    </row>
    <row r="145" spans="2:10" ht="14.5">
      <c r="B145"/>
      <c r="C145"/>
      <c r="D145"/>
      <c r="E145"/>
      <c r="F145"/>
      <c r="G145"/>
      <c r="H145"/>
      <c r="I145"/>
      <c r="J145"/>
    </row>
    <row r="146" spans="2:10" ht="14.5">
      <c r="B146"/>
      <c r="C146"/>
      <c r="D146"/>
      <c r="E146"/>
      <c r="F146"/>
      <c r="G146"/>
      <c r="H146"/>
      <c r="I146"/>
      <c r="J146"/>
    </row>
    <row r="147" spans="2:10" ht="14.5">
      <c r="B147"/>
      <c r="C147"/>
      <c r="D147"/>
      <c r="E147"/>
      <c r="F147"/>
      <c r="G147"/>
      <c r="H147"/>
      <c r="I147"/>
      <c r="J147"/>
    </row>
    <row r="148" spans="2:10" ht="14.5">
      <c r="B148"/>
      <c r="C148"/>
      <c r="D148"/>
      <c r="E148"/>
      <c r="F148"/>
      <c r="G148"/>
      <c r="H148"/>
      <c r="I148"/>
      <c r="J148"/>
    </row>
    <row r="149" spans="2:10" ht="14.5">
      <c r="B149"/>
      <c r="C149"/>
      <c r="D149"/>
      <c r="E149"/>
      <c r="F149"/>
      <c r="G149"/>
      <c r="H149"/>
      <c r="I149"/>
      <c r="J149"/>
    </row>
    <row r="150" spans="2:10" ht="14.5">
      <c r="B150"/>
      <c r="C150"/>
      <c r="D150"/>
      <c r="E150"/>
      <c r="F150"/>
      <c r="G150"/>
      <c r="H150"/>
      <c r="I150"/>
      <c r="J150"/>
    </row>
    <row r="151" spans="2:10" ht="14.5">
      <c r="B151"/>
      <c r="C151"/>
      <c r="D151"/>
      <c r="E151"/>
      <c r="F151"/>
      <c r="G151"/>
      <c r="H151"/>
      <c r="I151"/>
      <c r="J151"/>
    </row>
    <row r="152" spans="2:10" ht="14.5">
      <c r="B152"/>
      <c r="C152"/>
      <c r="D152"/>
      <c r="E152"/>
      <c r="F152"/>
      <c r="G152"/>
      <c r="H152"/>
      <c r="I152"/>
      <c r="J152"/>
    </row>
    <row r="153" spans="2:10" ht="14.5">
      <c r="B153"/>
      <c r="C153"/>
      <c r="D153"/>
      <c r="E153"/>
      <c r="F153"/>
      <c r="G153"/>
      <c r="H153"/>
      <c r="I153"/>
      <c r="J153"/>
    </row>
    <row r="154" spans="2:10" ht="14.5">
      <c r="B154"/>
      <c r="C154"/>
      <c r="D154"/>
      <c r="E154"/>
      <c r="F154"/>
      <c r="G154"/>
      <c r="H154"/>
      <c r="I154"/>
      <c r="J154"/>
    </row>
    <row r="155" spans="2:10" ht="14.5">
      <c r="B155"/>
      <c r="C155"/>
      <c r="D155"/>
      <c r="E155"/>
      <c r="F155"/>
      <c r="G155"/>
      <c r="H155"/>
      <c r="I155"/>
      <c r="J155"/>
    </row>
    <row r="156" spans="2:10" ht="14.5">
      <c r="B156"/>
      <c r="C156"/>
      <c r="D156"/>
      <c r="E156"/>
      <c r="F156"/>
      <c r="G156"/>
      <c r="H156"/>
      <c r="I156"/>
      <c r="J156"/>
    </row>
    <row r="157" spans="2:10" ht="14.5">
      <c r="B157"/>
      <c r="C157"/>
      <c r="D157"/>
      <c r="E157"/>
      <c r="F157"/>
      <c r="G157"/>
      <c r="H157"/>
      <c r="I157"/>
      <c r="J157"/>
    </row>
    <row r="158" spans="2:10" ht="14.5">
      <c r="B158"/>
      <c r="C158"/>
      <c r="D158"/>
      <c r="E158"/>
      <c r="F158"/>
      <c r="G158"/>
      <c r="H158"/>
      <c r="I158"/>
      <c r="J158"/>
    </row>
    <row r="159" spans="2:10" ht="14.5">
      <c r="B159"/>
      <c r="C159"/>
      <c r="D159"/>
      <c r="E159"/>
      <c r="F159"/>
      <c r="G159"/>
      <c r="H159"/>
      <c r="I159"/>
      <c r="J159"/>
    </row>
    <row r="160" spans="2:10" ht="14.5">
      <c r="B160"/>
      <c r="C160"/>
      <c r="D160"/>
      <c r="E160"/>
      <c r="F160"/>
      <c r="G160"/>
      <c r="H160"/>
      <c r="I160"/>
      <c r="J160"/>
    </row>
    <row r="161" spans="2:10" ht="14.5">
      <c r="B161"/>
      <c r="C161"/>
      <c r="D161"/>
      <c r="E161"/>
      <c r="F161"/>
      <c r="G161"/>
      <c r="H161"/>
      <c r="I161"/>
      <c r="J161"/>
    </row>
    <row r="162" spans="2:10" ht="14.5">
      <c r="B162"/>
      <c r="C162"/>
      <c r="D162"/>
      <c r="E162"/>
      <c r="F162"/>
      <c r="G162"/>
      <c r="H162"/>
      <c r="I162"/>
      <c r="J162"/>
    </row>
    <row r="163" spans="2:10" ht="14.5">
      <c r="B163"/>
      <c r="C163"/>
      <c r="D163"/>
      <c r="E163"/>
      <c r="F163"/>
      <c r="G163"/>
      <c r="H163"/>
      <c r="I163"/>
      <c r="J163"/>
    </row>
    <row r="164" spans="2:10" ht="14.5">
      <c r="B164"/>
      <c r="C164"/>
      <c r="D164"/>
      <c r="E164"/>
      <c r="F164"/>
      <c r="G164"/>
      <c r="H164"/>
      <c r="I164"/>
      <c r="J164"/>
    </row>
    <row r="165" spans="2:10" ht="14.5">
      <c r="B165"/>
      <c r="C165"/>
      <c r="D165"/>
      <c r="E165"/>
      <c r="F165"/>
      <c r="G165"/>
      <c r="H165"/>
      <c r="I165"/>
      <c r="J165"/>
    </row>
    <row r="166" spans="2:10" ht="14.5">
      <c r="B166"/>
      <c r="C166"/>
      <c r="D166"/>
      <c r="E166"/>
      <c r="F166"/>
      <c r="G166"/>
      <c r="H166"/>
      <c r="I166"/>
      <c r="J166"/>
    </row>
    <row r="167" spans="2:10" ht="14.5">
      <c r="B167"/>
      <c r="C167"/>
      <c r="D167"/>
      <c r="E167"/>
      <c r="F167"/>
      <c r="G167"/>
      <c r="H167"/>
      <c r="I167"/>
      <c r="J167"/>
    </row>
    <row r="168" spans="2:10" ht="14.5">
      <c r="B168"/>
      <c r="C168"/>
      <c r="D168"/>
      <c r="E168"/>
      <c r="F168"/>
      <c r="G168"/>
      <c r="H168"/>
      <c r="I168"/>
      <c r="J168"/>
    </row>
    <row r="169" spans="2:10" ht="14.5">
      <c r="B169"/>
      <c r="C169"/>
      <c r="D169"/>
      <c r="E169"/>
      <c r="F169"/>
      <c r="G169"/>
      <c r="H169"/>
      <c r="I169"/>
      <c r="J169"/>
    </row>
    <row r="170" spans="2:10" ht="14.5">
      <c r="B170"/>
      <c r="C170"/>
      <c r="D170"/>
      <c r="E170"/>
      <c r="F170"/>
      <c r="G170"/>
      <c r="H170"/>
      <c r="I170"/>
      <c r="J170"/>
    </row>
    <row r="171" spans="2:10" ht="14.5">
      <c r="B171"/>
      <c r="C171"/>
      <c r="D171"/>
      <c r="E171"/>
      <c r="F171"/>
      <c r="G171"/>
      <c r="H171"/>
      <c r="I171"/>
      <c r="J171"/>
    </row>
    <row r="172" spans="2:10" ht="14.5">
      <c r="B172"/>
      <c r="C172"/>
      <c r="D172"/>
      <c r="E172"/>
      <c r="F172"/>
      <c r="G172"/>
      <c r="H172"/>
      <c r="I172"/>
      <c r="J172"/>
    </row>
    <row r="173" spans="2:10" ht="14.5">
      <c r="B173"/>
      <c r="C173"/>
      <c r="D173"/>
      <c r="E173"/>
      <c r="F173"/>
      <c r="G173"/>
      <c r="H173"/>
      <c r="I173"/>
      <c r="J173"/>
    </row>
    <row r="174" spans="2:10" ht="14.5">
      <c r="B174"/>
      <c r="C174"/>
      <c r="D174"/>
      <c r="E174"/>
      <c r="F174"/>
      <c r="G174"/>
      <c r="H174"/>
      <c r="I174"/>
      <c r="J174"/>
    </row>
    <row r="175" spans="2:10" ht="14.5">
      <c r="B175"/>
      <c r="C175"/>
      <c r="D175"/>
      <c r="E175"/>
      <c r="F175"/>
      <c r="G175"/>
      <c r="H175"/>
      <c r="I175"/>
      <c r="J175"/>
    </row>
    <row r="176" spans="2:10" ht="14.5">
      <c r="B176"/>
      <c r="C176"/>
      <c r="D176"/>
      <c r="E176"/>
      <c r="F176"/>
      <c r="G176"/>
      <c r="H176"/>
      <c r="I176"/>
      <c r="J176"/>
    </row>
    <row r="177" spans="2:10" ht="14.5">
      <c r="B177"/>
      <c r="C177"/>
      <c r="D177"/>
      <c r="E177"/>
      <c r="F177"/>
      <c r="G177"/>
      <c r="H177"/>
      <c r="I177"/>
      <c r="J177"/>
    </row>
    <row r="178" spans="2:10" ht="14.5">
      <c r="B178"/>
      <c r="C178"/>
      <c r="D178"/>
      <c r="E178"/>
      <c r="F178"/>
      <c r="G178"/>
      <c r="H178"/>
      <c r="I178"/>
      <c r="J178"/>
    </row>
    <row r="179" spans="2:10" ht="14.5">
      <c r="B179"/>
      <c r="C179"/>
      <c r="D179"/>
      <c r="E179"/>
      <c r="F179"/>
      <c r="G179"/>
      <c r="H179"/>
      <c r="I179"/>
      <c r="J179"/>
    </row>
    <row r="180" spans="2:10" ht="14.5">
      <c r="B180"/>
      <c r="C180"/>
      <c r="D180"/>
      <c r="E180"/>
      <c r="F180"/>
      <c r="G180"/>
      <c r="H180"/>
      <c r="I180"/>
      <c r="J180"/>
    </row>
    <row r="181" spans="2:10" ht="14.5">
      <c r="B181"/>
      <c r="C181"/>
      <c r="D181"/>
      <c r="E181"/>
      <c r="F181"/>
      <c r="G181"/>
      <c r="H181"/>
      <c r="I181"/>
      <c r="J181"/>
    </row>
    <row r="182" spans="2:10" ht="14.5">
      <c r="B182"/>
      <c r="C182"/>
      <c r="D182"/>
      <c r="E182"/>
      <c r="F182"/>
      <c r="G182"/>
      <c r="H182"/>
      <c r="I182"/>
      <c r="J182"/>
    </row>
    <row r="183" spans="2:10" ht="14.5">
      <c r="B183"/>
      <c r="C183"/>
      <c r="D183"/>
      <c r="E183"/>
      <c r="F183"/>
      <c r="G183"/>
      <c r="H183"/>
      <c r="I183"/>
      <c r="J183"/>
    </row>
    <row r="184" spans="2:10" ht="14.5">
      <c r="B184"/>
      <c r="C184"/>
      <c r="D184"/>
      <c r="E184"/>
      <c r="F184"/>
      <c r="G184"/>
      <c r="H184"/>
      <c r="I184"/>
      <c r="J184"/>
    </row>
    <row r="185" spans="2:10" ht="14.5">
      <c r="B185"/>
      <c r="C185"/>
      <c r="D185"/>
      <c r="E185"/>
      <c r="F185"/>
      <c r="G185"/>
      <c r="H185"/>
      <c r="I185"/>
      <c r="J185"/>
    </row>
    <row r="186" spans="2:10" ht="14.5">
      <c r="B186"/>
      <c r="C186"/>
      <c r="D186"/>
      <c r="E186"/>
      <c r="F186"/>
      <c r="G186"/>
      <c r="H186"/>
      <c r="I186"/>
      <c r="J186"/>
    </row>
    <row r="187" spans="2:10" ht="14.5">
      <c r="B187"/>
      <c r="C187"/>
      <c r="D187"/>
      <c r="E187"/>
      <c r="F187"/>
      <c r="G187"/>
      <c r="H187"/>
      <c r="I187"/>
      <c r="J187"/>
    </row>
    <row r="188" spans="2:10" ht="14.5">
      <c r="B188"/>
      <c r="C188"/>
      <c r="D188"/>
      <c r="E188"/>
      <c r="F188"/>
      <c r="G188"/>
      <c r="H188"/>
      <c r="I188"/>
      <c r="J188"/>
    </row>
    <row r="189" spans="2:10" ht="14.5">
      <c r="B189"/>
      <c r="C189"/>
      <c r="D189"/>
      <c r="E189"/>
      <c r="F189"/>
      <c r="G189"/>
      <c r="H189"/>
      <c r="I189"/>
      <c r="J189"/>
    </row>
    <row r="190" spans="2:10" ht="14.5">
      <c r="B190"/>
      <c r="C190"/>
      <c r="D190"/>
      <c r="E190"/>
      <c r="F190"/>
      <c r="G190"/>
      <c r="H190"/>
      <c r="I190"/>
      <c r="J190"/>
    </row>
    <row r="191" spans="2:10" ht="14.5">
      <c r="B191"/>
      <c r="C191"/>
      <c r="D191"/>
      <c r="E191"/>
      <c r="F191"/>
      <c r="G191"/>
      <c r="H191"/>
      <c r="I191"/>
      <c r="J191"/>
    </row>
    <row r="192" spans="2:10" ht="14.5">
      <c r="B192"/>
      <c r="C192"/>
      <c r="D192"/>
      <c r="E192"/>
      <c r="F192"/>
      <c r="G192"/>
      <c r="H192"/>
      <c r="I192"/>
      <c r="J192"/>
    </row>
    <row r="193" spans="2:10" ht="14.5">
      <c r="B193"/>
      <c r="C193"/>
      <c r="D193"/>
      <c r="E193"/>
      <c r="F193"/>
      <c r="G193"/>
      <c r="H193"/>
      <c r="I193"/>
      <c r="J193"/>
    </row>
    <row r="194" spans="2:10" ht="14.5">
      <c r="B194"/>
      <c r="C194"/>
      <c r="D194"/>
      <c r="E194"/>
      <c r="F194"/>
      <c r="G194"/>
      <c r="H194"/>
      <c r="I194"/>
      <c r="J194"/>
    </row>
    <row r="195" spans="2:10" ht="14.5">
      <c r="B195"/>
      <c r="C195"/>
      <c r="D195"/>
      <c r="E195"/>
      <c r="F195"/>
      <c r="G195"/>
      <c r="H195"/>
      <c r="I195"/>
      <c r="J195"/>
    </row>
    <row r="196" spans="2:10" ht="14.5">
      <c r="B196"/>
      <c r="C196"/>
      <c r="D196"/>
      <c r="E196"/>
      <c r="F196"/>
      <c r="G196"/>
      <c r="H196"/>
      <c r="I196"/>
      <c r="J196"/>
    </row>
    <row r="197" spans="2:10" ht="14.5">
      <c r="B197"/>
      <c r="C197"/>
      <c r="D197"/>
      <c r="E197"/>
      <c r="F197"/>
      <c r="G197"/>
      <c r="H197"/>
      <c r="I197"/>
      <c r="J197"/>
    </row>
    <row r="198" spans="2:10" ht="14.5">
      <c r="B198"/>
      <c r="C198"/>
      <c r="D198"/>
      <c r="E198"/>
      <c r="F198"/>
      <c r="G198"/>
      <c r="H198"/>
      <c r="I198"/>
      <c r="J198"/>
    </row>
    <row r="199" spans="2:10" ht="14.5">
      <c r="B199"/>
      <c r="C199"/>
      <c r="D199"/>
      <c r="E199"/>
      <c r="F199"/>
      <c r="G199"/>
      <c r="H199"/>
      <c r="I199"/>
      <c r="J199"/>
    </row>
    <row r="200" spans="2:10" ht="14.5">
      <c r="B200"/>
      <c r="C200"/>
      <c r="D200"/>
      <c r="E200"/>
      <c r="F200"/>
      <c r="G200"/>
      <c r="H200"/>
      <c r="I200"/>
      <c r="J200"/>
    </row>
    <row r="201" spans="2:10" ht="14.5">
      <c r="B201"/>
      <c r="C201"/>
      <c r="D201"/>
      <c r="E201"/>
      <c r="F201"/>
      <c r="G201"/>
      <c r="H201"/>
      <c r="I201"/>
      <c r="J201"/>
    </row>
    <row r="202" spans="2:10" ht="14.5">
      <c r="B202"/>
      <c r="C202"/>
      <c r="D202"/>
      <c r="E202"/>
      <c r="F202"/>
      <c r="G202"/>
      <c r="H202"/>
      <c r="I202"/>
      <c r="J202"/>
    </row>
    <row r="203" spans="2:10" ht="14.5">
      <c r="B203"/>
      <c r="C203"/>
      <c r="D203"/>
      <c r="E203"/>
      <c r="F203"/>
      <c r="G203"/>
      <c r="H203"/>
      <c r="I203"/>
      <c r="J203"/>
    </row>
    <row r="204" spans="2:10" ht="14.5">
      <c r="B204"/>
      <c r="C204"/>
      <c r="D204"/>
      <c r="E204"/>
      <c r="F204"/>
      <c r="G204"/>
      <c r="H204"/>
      <c r="I204"/>
      <c r="J204"/>
    </row>
    <row r="205" spans="2:10" ht="14.5">
      <c r="B205"/>
      <c r="C205"/>
      <c r="D205"/>
      <c r="E205"/>
      <c r="F205"/>
      <c r="G205"/>
      <c r="H205"/>
      <c r="I205"/>
      <c r="J205"/>
    </row>
    <row r="206" spans="2:10" ht="14.5">
      <c r="B206"/>
      <c r="C206"/>
      <c r="D206"/>
      <c r="E206"/>
      <c r="F206"/>
      <c r="G206"/>
      <c r="H206"/>
      <c r="I206"/>
      <c r="J206"/>
    </row>
    <row r="207" spans="2:10" ht="14.5">
      <c r="B207"/>
      <c r="C207"/>
      <c r="D207"/>
      <c r="E207"/>
      <c r="F207"/>
      <c r="G207"/>
      <c r="H207"/>
      <c r="I207"/>
      <c r="J207"/>
    </row>
    <row r="208" spans="2:10" ht="14.5">
      <c r="B208"/>
      <c r="C208"/>
      <c r="D208"/>
      <c r="E208"/>
      <c r="F208"/>
      <c r="G208"/>
      <c r="H208"/>
      <c r="I208"/>
      <c r="J208"/>
    </row>
    <row r="209" spans="2:10" ht="14.5">
      <c r="B209"/>
      <c r="C209"/>
      <c r="D209"/>
      <c r="E209"/>
      <c r="F209"/>
      <c r="G209"/>
      <c r="H209"/>
      <c r="I209"/>
      <c r="J209"/>
    </row>
    <row r="210" spans="2:10" ht="14.5">
      <c r="B210"/>
      <c r="C210"/>
      <c r="D210"/>
      <c r="E210"/>
      <c r="F210"/>
      <c r="G210"/>
      <c r="H210"/>
      <c r="I210"/>
      <c r="J210"/>
    </row>
    <row r="211" spans="2:10" ht="14.5">
      <c r="B211"/>
      <c r="C211"/>
      <c r="D211"/>
      <c r="E211"/>
      <c r="F211"/>
      <c r="G211"/>
      <c r="H211"/>
      <c r="I211"/>
      <c r="J211"/>
    </row>
  </sheetData>
  <sheetProtection sheet="1" scenarios="1" sort="0" autoFilter="0" pivotTables="0"/>
  <mergeCells count="1">
    <mergeCell ref="B3:M3"/>
  </mergeCells>
  <pageMargins left="0.7" right="0.7" top="0.75" bottom="0.75" header="0.3" footer="0.3"/>
  <pageSetup orientation="portrait" r:id="rId2"/>
  <headerFooter>
    <oddFooter>&amp;CCopyright © 2013 Everest Global, Inc.
EGR-2013-2-D-0892</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Tables!$B$4:$B$22</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52B964"/>
  </sheetPr>
  <dimension ref="B1:CG188"/>
  <sheetViews>
    <sheetView showGridLines="0" zoomScale="80" zoomScaleNormal="80" workbookViewId="0">
      <pane xSplit="5" ySplit="8" topLeftCell="F9"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10" customWidth="1"/>
    <col min="2" max="18" width="14.6328125" style="10" customWidth="1"/>
    <col min="19" max="20" width="13.08984375" style="10" bestFit="1" customWidth="1"/>
    <col min="21" max="21" width="9.54296875" style="10" bestFit="1" customWidth="1"/>
    <col min="22" max="22" width="11.36328125" style="10" bestFit="1" customWidth="1"/>
    <col min="23" max="16384" width="9.08984375" style="10"/>
  </cols>
  <sheetData>
    <row r="1" spans="2:85" ht="14.15" customHeight="1"/>
    <row r="2" spans="2:85" ht="14.15" customHeight="1"/>
    <row r="3" spans="2:85" ht="30.65" customHeight="1">
      <c r="B3" s="553" t="s">
        <v>434</v>
      </c>
      <c r="C3" s="553"/>
      <c r="D3" s="553"/>
      <c r="E3" s="553"/>
      <c r="F3" s="553"/>
      <c r="G3" s="553"/>
      <c r="H3" s="553"/>
      <c r="I3" s="553"/>
      <c r="J3" s="553"/>
      <c r="K3" s="553"/>
      <c r="L3" s="553"/>
      <c r="M3" s="553"/>
      <c r="N3" s="553"/>
      <c r="O3" s="553"/>
      <c r="P3" s="553"/>
      <c r="Q3" s="553"/>
    </row>
    <row r="4" spans="2:85" s="26" customFormat="1" ht="14.15" customHeight="1">
      <c r="B4" s="6"/>
      <c r="C4" s="6"/>
      <c r="D4" s="6"/>
      <c r="E4" s="6"/>
      <c r="F4" s="6"/>
      <c r="G4" s="6"/>
      <c r="H4" s="6"/>
      <c r="I4" s="6"/>
      <c r="J4" s="6"/>
      <c r="K4" s="6"/>
      <c r="L4" s="6"/>
      <c r="M4" s="6"/>
    </row>
    <row r="5" spans="2:85" ht="14.5">
      <c r="B5"/>
      <c r="C5"/>
    </row>
    <row r="6" spans="2:85" ht="13">
      <c r="B6" s="414" t="s">
        <v>0</v>
      </c>
      <c r="C6" s="15" t="s">
        <v>381</v>
      </c>
      <c r="F6" s="11" t="s">
        <v>306</v>
      </c>
      <c r="J6" s="12" t="s">
        <v>307</v>
      </c>
      <c r="N6" s="11" t="s">
        <v>306</v>
      </c>
    </row>
    <row r="7" spans="2:85" ht="14.15" customHeight="1">
      <c r="F7" s="10" t="s">
        <v>435</v>
      </c>
      <c r="J7" s="10" t="s">
        <v>436</v>
      </c>
      <c r="N7" s="10" t="s">
        <v>437</v>
      </c>
    </row>
    <row r="8" spans="2:85" s="14" customFormat="1" ht="38.5">
      <c r="B8" s="466" t="s">
        <v>21</v>
      </c>
      <c r="C8" s="466" t="s">
        <v>1</v>
      </c>
      <c r="D8" s="466" t="s">
        <v>2</v>
      </c>
      <c r="E8" s="414" t="s">
        <v>11</v>
      </c>
      <c r="F8" s="420" t="s">
        <v>79</v>
      </c>
      <c r="G8" s="420" t="s">
        <v>201</v>
      </c>
      <c r="H8" s="420" t="s">
        <v>202</v>
      </c>
      <c r="I8" s="420" t="s">
        <v>81</v>
      </c>
      <c r="J8" s="420" t="s">
        <v>203</v>
      </c>
      <c r="K8" s="420" t="s">
        <v>205</v>
      </c>
      <c r="L8" s="420" t="s">
        <v>204</v>
      </c>
      <c r="M8" s="420" t="s">
        <v>206</v>
      </c>
      <c r="N8" s="419" t="s">
        <v>261</v>
      </c>
      <c r="O8" s="419" t="s">
        <v>262</v>
      </c>
      <c r="P8" s="419" t="s">
        <v>263</v>
      </c>
      <c r="Q8" s="419" t="s">
        <v>264</v>
      </c>
      <c r="R8"/>
      <c r="S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row>
    <row r="9" spans="2:85" ht="14.5">
      <c r="B9" s="251" t="s">
        <v>1029</v>
      </c>
      <c r="C9" s="251" t="s">
        <v>18</v>
      </c>
      <c r="D9" s="251" t="s">
        <v>425</v>
      </c>
      <c r="E9" s="251" t="s">
        <v>427</v>
      </c>
      <c r="F9" s="64">
        <v>8754.6759686503956</v>
      </c>
      <c r="G9" s="64">
        <v>2622.7643506712284</v>
      </c>
      <c r="H9" s="64">
        <v>1760.4429649227841</v>
      </c>
      <c r="I9" s="64">
        <v>988.87293537323524</v>
      </c>
      <c r="J9" s="415">
        <v>61.972301585362466</v>
      </c>
      <c r="K9" s="415">
        <v>18.565934811199117</v>
      </c>
      <c r="L9" s="415">
        <v>12.461763603438413</v>
      </c>
      <c r="M9" s="415">
        <v>7.0000000000000009</v>
      </c>
      <c r="N9" s="64">
        <v>586991.60366666678</v>
      </c>
      <c r="O9" s="64">
        <v>175853.52761806455</v>
      </c>
      <c r="P9" s="64">
        <v>118035.80656144241</v>
      </c>
      <c r="Q9" s="64">
        <v>66302.86628949696</v>
      </c>
      <c r="R9"/>
      <c r="S9"/>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row>
    <row r="10" spans="2:85" ht="14.5">
      <c r="B10" s="15"/>
      <c r="C10" s="15"/>
      <c r="D10" s="251" t="s">
        <v>399</v>
      </c>
      <c r="E10" s="251" t="s">
        <v>427</v>
      </c>
      <c r="F10" s="64">
        <v>7993.6579086638285</v>
      </c>
      <c r="G10" s="64">
        <v>2211.8214769859696</v>
      </c>
      <c r="H10" s="64">
        <v>1619.6075277289615</v>
      </c>
      <c r="I10" s="64">
        <v>890.06030530807891</v>
      </c>
      <c r="J10" s="415">
        <v>62.867206892547301</v>
      </c>
      <c r="K10" s="415">
        <v>17.395170020016458</v>
      </c>
      <c r="L10" s="415">
        <v>12.737623087436237</v>
      </c>
      <c r="M10" s="415">
        <v>7.0000000000000018</v>
      </c>
      <c r="N10" s="64">
        <v>535966.16159999999</v>
      </c>
      <c r="O10" s="64">
        <v>148300.25011200001</v>
      </c>
      <c r="P10" s="64">
        <v>108592.94203652702</v>
      </c>
      <c r="Q10" s="64">
        <v>59677.585766018179</v>
      </c>
      <c r="R10"/>
      <c r="S10"/>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row>
    <row r="11" spans="2:85" ht="14.5">
      <c r="B11" s="15"/>
      <c r="C11" s="15"/>
      <c r="D11" s="251" t="s">
        <v>401</v>
      </c>
      <c r="E11" s="251" t="s">
        <v>427</v>
      </c>
      <c r="F11" s="64">
        <v>8862.0252094823591</v>
      </c>
      <c r="G11" s="64">
        <v>2986.0814903727087</v>
      </c>
      <c r="H11" s="64">
        <v>2112.5315579073408</v>
      </c>
      <c r="I11" s="64">
        <v>1050.8007290788912</v>
      </c>
      <c r="J11" s="415">
        <v>59.035147911207027</v>
      </c>
      <c r="K11" s="415">
        <v>19.892040283348202</v>
      </c>
      <c r="L11" s="415">
        <v>14.072811805444767</v>
      </c>
      <c r="M11" s="415">
        <v>7.0000000000000009</v>
      </c>
      <c r="N11" s="64">
        <v>594189.25475666672</v>
      </c>
      <c r="O11" s="64">
        <v>200213.55090580648</v>
      </c>
      <c r="P11" s="64">
        <v>141642.96787373087</v>
      </c>
      <c r="Q11" s="64">
        <v>70455.058223155167</v>
      </c>
      <c r="R11"/>
      <c r="S11"/>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row>
    <row r="12" spans="2:85" ht="14.5">
      <c r="B12" s="15"/>
      <c r="C12" s="15"/>
      <c r="D12" s="251" t="s">
        <v>398</v>
      </c>
      <c r="E12" s="251" t="s">
        <v>427</v>
      </c>
      <c r="F12" s="64">
        <v>8075.1413366454635</v>
      </c>
      <c r="G12" s="64">
        <v>2400.1369484342704</v>
      </c>
      <c r="H12" s="64">
        <v>1619.6075277289615</v>
      </c>
      <c r="I12" s="64">
        <v>910.3677493511924</v>
      </c>
      <c r="J12" s="415">
        <v>62.091379441773512</v>
      </c>
      <c r="K12" s="415">
        <v>18.455133819287564</v>
      </c>
      <c r="L12" s="415">
        <v>12.453486738938906</v>
      </c>
      <c r="M12" s="415">
        <v>7.0000000000000018</v>
      </c>
      <c r="N12" s="64">
        <v>541429.53777000005</v>
      </c>
      <c r="O12" s="64">
        <v>160926.59984516131</v>
      </c>
      <c r="P12" s="64">
        <v>108592.94203652702</v>
      </c>
      <c r="Q12" s="64">
        <v>61039.178038299142</v>
      </c>
      <c r="R12"/>
      <c r="S1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row>
    <row r="13" spans="2:85" ht="14.5">
      <c r="B13" s="15"/>
      <c r="C13" s="15"/>
      <c r="D13" s="251" t="s">
        <v>397</v>
      </c>
      <c r="E13" s="251" t="s">
        <v>427</v>
      </c>
      <c r="F13" s="64">
        <v>7971.3809777171073</v>
      </c>
      <c r="G13" s="64">
        <v>2466.9223231865544</v>
      </c>
      <c r="H13" s="64">
        <v>1672.4208166766448</v>
      </c>
      <c r="I13" s="64">
        <v>911.55987981787268</v>
      </c>
      <c r="J13" s="415">
        <v>61.213386064301545</v>
      </c>
      <c r="K13" s="415">
        <v>18.943852888475167</v>
      </c>
      <c r="L13" s="415">
        <v>12.842761047223288</v>
      </c>
      <c r="M13" s="415">
        <v>7.0000000000000018</v>
      </c>
      <c r="N13" s="64">
        <v>534472.51734999998</v>
      </c>
      <c r="O13" s="64">
        <v>165404.48736123872</v>
      </c>
      <c r="P13" s="64">
        <v>112134.01623337029</v>
      </c>
      <c r="Q13" s="64">
        <v>61119.109103357674</v>
      </c>
      <c r="R13"/>
      <c r="S1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row>
    <row r="14" spans="2:85" ht="14.5">
      <c r="B14" s="15"/>
      <c r="C14" s="251" t="s">
        <v>19</v>
      </c>
      <c r="D14" s="251" t="s">
        <v>377</v>
      </c>
      <c r="E14" s="251" t="s">
        <v>427</v>
      </c>
      <c r="F14" s="64">
        <v>12820.493622218342</v>
      </c>
      <c r="G14" s="64">
        <v>4489.6148370131205</v>
      </c>
      <c r="H14" s="64">
        <v>2250</v>
      </c>
      <c r="I14" s="64">
        <v>1472.2662281141963</v>
      </c>
      <c r="J14" s="415">
        <v>60.955996708882914</v>
      </c>
      <c r="K14" s="415">
        <v>21.346209849115816</v>
      </c>
      <c r="L14" s="415">
        <v>10.697793442001275</v>
      </c>
      <c r="M14" s="415">
        <v>7.0000000000000009</v>
      </c>
      <c r="N14" s="64">
        <v>612439.4418651507</v>
      </c>
      <c r="O14" s="64">
        <v>214470.46315008003</v>
      </c>
      <c r="P14" s="64">
        <v>107483.283</v>
      </c>
      <c r="Q14" s="64">
        <v>70330.670065662547</v>
      </c>
      <c r="R14"/>
      <c r="S14"/>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row>
    <row r="15" spans="2:85" ht="14.5">
      <c r="B15" s="15"/>
      <c r="C15" s="251" t="s">
        <v>393</v>
      </c>
      <c r="D15" s="251" t="s">
        <v>400</v>
      </c>
      <c r="E15" s="251" t="s">
        <v>427</v>
      </c>
      <c r="F15" s="64">
        <v>22233.058145074821</v>
      </c>
      <c r="G15" s="64">
        <v>4967.3754124315765</v>
      </c>
      <c r="H15" s="64">
        <v>2500</v>
      </c>
      <c r="I15" s="64">
        <v>2235.5165043284387</v>
      </c>
      <c r="J15" s="415">
        <v>69.617650647708501</v>
      </c>
      <c r="K15" s="415">
        <v>15.554180798797827</v>
      </c>
      <c r="L15" s="415">
        <v>7.82816855349368</v>
      </c>
      <c r="M15" s="415">
        <v>7</v>
      </c>
      <c r="N15" s="64">
        <v>423324.31488363794</v>
      </c>
      <c r="O15" s="64">
        <v>94580.366745599982</v>
      </c>
      <c r="P15" s="64">
        <v>47600.7745</v>
      </c>
      <c r="Q15" s="64">
        <v>42564.926805426512</v>
      </c>
      <c r="R15"/>
      <c r="S15"/>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row>
    <row r="16" spans="2:85" ht="14.5">
      <c r="B16" s="251" t="s">
        <v>10</v>
      </c>
      <c r="C16" s="251" t="s">
        <v>18</v>
      </c>
      <c r="D16" s="251" t="s">
        <v>425</v>
      </c>
      <c r="E16" s="251" t="s">
        <v>427</v>
      </c>
      <c r="F16" s="64">
        <v>6350.8142949467783</v>
      </c>
      <c r="G16" s="64">
        <v>2037.673631484281</v>
      </c>
      <c r="H16" s="64">
        <v>1760.4429649227841</v>
      </c>
      <c r="I16" s="64">
        <v>763.89802408039691</v>
      </c>
      <c r="J16" s="415">
        <v>58.195856859486632</v>
      </c>
      <c r="K16" s="415">
        <v>18.672276888739241</v>
      </c>
      <c r="L16" s="415">
        <v>16.13186625177412</v>
      </c>
      <c r="M16" s="415">
        <v>7.0000000000000009</v>
      </c>
      <c r="N16" s="64">
        <v>425815.26500000007</v>
      </c>
      <c r="O16" s="64">
        <v>136623.82445419356</v>
      </c>
      <c r="P16" s="64">
        <v>118035.80656144241</v>
      </c>
      <c r="Q16" s="64">
        <v>51218.540560316702</v>
      </c>
      <c r="R16"/>
      <c r="S16"/>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2:85" ht="14.5">
      <c r="B17" s="15"/>
      <c r="C17" s="15"/>
      <c r="D17" s="251" t="s">
        <v>399</v>
      </c>
      <c r="E17" s="251" t="s">
        <v>427</v>
      </c>
      <c r="F17" s="64">
        <v>5774.2496926572621</v>
      </c>
      <c r="G17" s="64">
        <v>1700.6927003929254</v>
      </c>
      <c r="H17" s="64">
        <v>1619.6075277289615</v>
      </c>
      <c r="I17" s="64">
        <v>684.53601554251679</v>
      </c>
      <c r="J17" s="415">
        <v>59.046926576342216</v>
      </c>
      <c r="K17" s="415">
        <v>17.391121332477308</v>
      </c>
      <c r="L17" s="415">
        <v>16.561952091180469</v>
      </c>
      <c r="M17" s="415">
        <v>7.0000000000000027</v>
      </c>
      <c r="N17" s="64">
        <v>387157.2288000001</v>
      </c>
      <c r="O17" s="64">
        <v>114029.61561600002</v>
      </c>
      <c r="P17" s="64">
        <v>108592.94203652702</v>
      </c>
      <c r="Q17" s="64">
        <v>45897.403281373023</v>
      </c>
      <c r="R17"/>
      <c r="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row>
    <row r="18" spans="2:85" ht="14.5">
      <c r="B18" s="15"/>
      <c r="C18" s="15"/>
      <c r="D18" s="251" t="s">
        <v>401</v>
      </c>
      <c r="E18" s="251" t="s">
        <v>427</v>
      </c>
      <c r="F18" s="64">
        <v>6447.528342885862</v>
      </c>
      <c r="G18" s="64">
        <v>2273.451116343334</v>
      </c>
      <c r="H18" s="64">
        <v>2112.5315579073408</v>
      </c>
      <c r="I18" s="64">
        <v>815.42556042963201</v>
      </c>
      <c r="J18" s="415">
        <v>55.348643199780845</v>
      </c>
      <c r="K18" s="415">
        <v>19.51638332997371</v>
      </c>
      <c r="L18" s="415">
        <v>18.134973470245431</v>
      </c>
      <c r="M18" s="415">
        <v>7.0000000000000009</v>
      </c>
      <c r="N18" s="64">
        <v>432299.83785000007</v>
      </c>
      <c r="O18" s="64">
        <v>152432.45111741935</v>
      </c>
      <c r="P18" s="64">
        <v>141642.96787373087</v>
      </c>
      <c r="Q18" s="64">
        <v>54673.4064289038</v>
      </c>
      <c r="R18"/>
      <c r="S18"/>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row>
    <row r="19" spans="2:85" ht="14.5">
      <c r="B19" s="15"/>
      <c r="C19" s="15"/>
      <c r="D19" s="251" t="s">
        <v>398</v>
      </c>
      <c r="E19" s="251" t="s">
        <v>427</v>
      </c>
      <c r="F19" s="64">
        <v>5850.4155241924555</v>
      </c>
      <c r="G19" s="64">
        <v>1885.1179585743075</v>
      </c>
      <c r="H19" s="64">
        <v>1619.6075277289615</v>
      </c>
      <c r="I19" s="64">
        <v>704.15039863946333</v>
      </c>
      <c r="J19" s="415">
        <v>58.15932043562723</v>
      </c>
      <c r="K19" s="415">
        <v>18.740067087253951</v>
      </c>
      <c r="L19" s="415">
        <v>16.100612477118815</v>
      </c>
      <c r="M19" s="415">
        <v>7.0000000000000018</v>
      </c>
      <c r="N19" s="64">
        <v>392264.06585000007</v>
      </c>
      <c r="O19" s="64">
        <v>126395.13073548389</v>
      </c>
      <c r="P19" s="64">
        <v>108592.94203652702</v>
      </c>
      <c r="Q19" s="64">
        <v>47212.526562947081</v>
      </c>
      <c r="R19"/>
      <c r="S19"/>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row>
    <row r="20" spans="2:85" ht="14.5">
      <c r="B20" s="15"/>
      <c r="C20" s="15"/>
      <c r="D20" s="251" t="s">
        <v>397</v>
      </c>
      <c r="E20" s="251" t="s">
        <v>427</v>
      </c>
      <c r="F20" s="64">
        <v>5752.2031129090165</v>
      </c>
      <c r="G20" s="64">
        <v>1923.7916743259914</v>
      </c>
      <c r="H20" s="64">
        <v>1672.4208166766448</v>
      </c>
      <c r="I20" s="64">
        <v>703.64418524066218</v>
      </c>
      <c r="J20" s="415">
        <v>57.224123548454301</v>
      </c>
      <c r="K20" s="415">
        <v>19.138283244216794</v>
      </c>
      <c r="L20" s="415">
        <v>16.637593207328894</v>
      </c>
      <c r="M20" s="415">
        <v>7.0000000000000009</v>
      </c>
      <c r="N20" s="64">
        <v>385679.02935000003</v>
      </c>
      <c r="O20" s="64">
        <v>128988.16176371614</v>
      </c>
      <c r="P20" s="64">
        <v>112134.01623337029</v>
      </c>
      <c r="Q20" s="64">
        <v>47178.585499243076</v>
      </c>
      <c r="R20"/>
      <c r="S20"/>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row>
    <row r="21" spans="2:85" ht="14.5">
      <c r="B21" s="15"/>
      <c r="C21" s="251" t="s">
        <v>19</v>
      </c>
      <c r="D21" s="251" t="s">
        <v>377</v>
      </c>
      <c r="E21" s="251" t="s">
        <v>427</v>
      </c>
      <c r="F21" s="64">
        <v>8518.7616933456375</v>
      </c>
      <c r="G21" s="64">
        <v>3447.0504183524058</v>
      </c>
      <c r="H21" s="64">
        <v>2250</v>
      </c>
      <c r="I21" s="64">
        <v>1070.0073632460897</v>
      </c>
      <c r="J21" s="415">
        <v>55.729833178451635</v>
      </c>
      <c r="K21" s="415">
        <v>22.550641946299734</v>
      </c>
      <c r="L21" s="415">
        <v>14.719524875248622</v>
      </c>
      <c r="M21" s="415">
        <v>7.0000000000000018</v>
      </c>
      <c r="N21" s="64">
        <v>406944.21062019037</v>
      </c>
      <c r="O21" s="64">
        <v>164666.79805824001</v>
      </c>
      <c r="P21" s="64">
        <v>107483.283</v>
      </c>
      <c r="Q21" s="64">
        <v>51114.624104828108</v>
      </c>
      <c r="R21"/>
      <c r="S21"/>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row>
    <row r="22" spans="2:85" ht="14.5">
      <c r="B22" s="15"/>
      <c r="C22" s="251" t="s">
        <v>393</v>
      </c>
      <c r="D22" s="251" t="s">
        <v>400</v>
      </c>
      <c r="E22" s="251" t="s">
        <v>427</v>
      </c>
      <c r="F22" s="64">
        <v>16732.919466532949</v>
      </c>
      <c r="G22" s="64">
        <v>3674.1267096820034</v>
      </c>
      <c r="H22" s="64">
        <v>2500</v>
      </c>
      <c r="I22" s="64">
        <v>1724.1862713280077</v>
      </c>
      <c r="J22" s="415">
        <v>67.933748350469202</v>
      </c>
      <c r="K22" s="415">
        <v>14.916536220860149</v>
      </c>
      <c r="L22" s="415">
        <v>10.149715428670653</v>
      </c>
      <c r="M22" s="415">
        <v>7.0000000000000018</v>
      </c>
      <c r="N22" s="64">
        <v>318599.97050123807</v>
      </c>
      <c r="O22" s="64">
        <v>69956.510796800008</v>
      </c>
      <c r="P22" s="64">
        <v>47600.7745</v>
      </c>
      <c r="Q22" s="64">
        <v>32829.040758992123</v>
      </c>
      <c r="R22"/>
      <c r="S22"/>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row>
    <row r="23" spans="2:85" ht="14.5">
      <c r="B23" s="251" t="s">
        <v>1056</v>
      </c>
      <c r="C23" s="251" t="s">
        <v>18</v>
      </c>
      <c r="D23" s="251" t="s">
        <v>425</v>
      </c>
      <c r="E23" s="251" t="s">
        <v>427</v>
      </c>
      <c r="F23" s="64">
        <v>12358.850773652983</v>
      </c>
      <c r="G23" s="64">
        <v>2825.0409331434739</v>
      </c>
      <c r="H23" s="64">
        <v>1760.4429649227841</v>
      </c>
      <c r="I23" s="64">
        <v>1275.3800290541367</v>
      </c>
      <c r="J23" s="415">
        <v>67.832295821450941</v>
      </c>
      <c r="K23" s="415">
        <v>15.505407079857067</v>
      </c>
      <c r="L23" s="415">
        <v>9.6622970986919903</v>
      </c>
      <c r="M23" s="415">
        <v>7.0000000000000018</v>
      </c>
      <c r="N23" s="64">
        <v>828647.64624999999</v>
      </c>
      <c r="O23" s="64">
        <v>189415.95482322585</v>
      </c>
      <c r="P23" s="64">
        <v>118035.80656144241</v>
      </c>
      <c r="Q23" s="64">
        <v>85512.858639168597</v>
      </c>
      <c r="R23"/>
      <c r="S23"/>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row>
    <row r="24" spans="2:85" ht="14.5">
      <c r="B24" s="15"/>
      <c r="C24" s="15"/>
      <c r="D24" s="251" t="s">
        <v>399</v>
      </c>
      <c r="E24" s="251" t="s">
        <v>427</v>
      </c>
      <c r="F24" s="64">
        <v>11659.042025976434</v>
      </c>
      <c r="G24" s="64">
        <v>2388.2984846110289</v>
      </c>
      <c r="H24" s="64">
        <v>1619.6075277289615</v>
      </c>
      <c r="I24" s="64">
        <v>1179.2326480453225</v>
      </c>
      <c r="J24" s="415">
        <v>69.208815001107695</v>
      </c>
      <c r="K24" s="415">
        <v>14.177091704498556</v>
      </c>
      <c r="L24" s="415">
        <v>9.6140932943937614</v>
      </c>
      <c r="M24" s="415">
        <v>7.0000000000000018</v>
      </c>
      <c r="N24" s="64">
        <v>781726.2227124999</v>
      </c>
      <c r="O24" s="64">
        <v>160132.84358400005</v>
      </c>
      <c r="P24" s="64">
        <v>108592.94203652702</v>
      </c>
      <c r="Q24" s="64">
        <v>79066.280197109576</v>
      </c>
      <c r="R24"/>
      <c r="S24"/>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row>
    <row r="25" spans="2:85" ht="14.5">
      <c r="B25" s="15"/>
      <c r="C25" s="15"/>
      <c r="D25" s="251" t="s">
        <v>401</v>
      </c>
      <c r="E25" s="251" t="s">
        <v>427</v>
      </c>
      <c r="F25" s="64">
        <v>12099.927863775265</v>
      </c>
      <c r="G25" s="64">
        <v>3231.8482761978794</v>
      </c>
      <c r="H25" s="64">
        <v>2112.5315579073408</v>
      </c>
      <c r="I25" s="64">
        <v>1313.0124073673487</v>
      </c>
      <c r="J25" s="415">
        <v>64.50776441347827</v>
      </c>
      <c r="K25" s="415">
        <v>17.229797530051687</v>
      </c>
      <c r="L25" s="415">
        <v>11.262438056470055</v>
      </c>
      <c r="M25" s="415">
        <v>7.0000000000000027</v>
      </c>
      <c r="N25" s="64">
        <v>811287.14374375006</v>
      </c>
      <c r="O25" s="64">
        <v>216691.9494503226</v>
      </c>
      <c r="P25" s="64">
        <v>141642.96787373087</v>
      </c>
      <c r="Q25" s="64">
        <v>88036.069112630401</v>
      </c>
      <c r="R25"/>
      <c r="S25"/>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row>
    <row r="26" spans="2:85" ht="14.5">
      <c r="B26" s="15"/>
      <c r="C26" s="15"/>
      <c r="D26" s="251" t="s">
        <v>398</v>
      </c>
      <c r="E26" s="251" t="s">
        <v>427</v>
      </c>
      <c r="F26" s="64">
        <v>11792.266247535161</v>
      </c>
      <c r="G26" s="64">
        <v>2578.4529675385184</v>
      </c>
      <c r="H26" s="64">
        <v>1619.6075277289615</v>
      </c>
      <c r="I26" s="64">
        <v>1203.5729806410593</v>
      </c>
      <c r="J26" s="415">
        <v>68.584011988022297</v>
      </c>
      <c r="K26" s="415">
        <v>14.996324330208958</v>
      </c>
      <c r="L26" s="415">
        <v>9.4196636817687356</v>
      </c>
      <c r="M26" s="415">
        <v>7.0000000000000009</v>
      </c>
      <c r="N26" s="64">
        <v>790658.76341875014</v>
      </c>
      <c r="O26" s="64">
        <v>172882.49705806456</v>
      </c>
      <c r="P26" s="64">
        <v>108592.94203652702</v>
      </c>
      <c r="Q26" s="64">
        <v>80698.273307455849</v>
      </c>
      <c r="R26"/>
      <c r="S26"/>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row>
    <row r="27" spans="2:85" ht="14.5">
      <c r="B27" s="15"/>
      <c r="C27" s="15"/>
      <c r="D27" s="251" t="s">
        <v>397</v>
      </c>
      <c r="E27" s="251" t="s">
        <v>427</v>
      </c>
      <c r="F27" s="64">
        <v>11409.727644361601</v>
      </c>
      <c r="G27" s="64">
        <v>2654.7857942468331</v>
      </c>
      <c r="H27" s="64">
        <v>1672.4208166766448</v>
      </c>
      <c r="I27" s="64">
        <v>1184.5004278171568</v>
      </c>
      <c r="J27" s="415">
        <v>67.427661176716697</v>
      </c>
      <c r="K27" s="415">
        <v>15.688893075348421</v>
      </c>
      <c r="L27" s="415">
        <v>9.8834457479348732</v>
      </c>
      <c r="M27" s="415">
        <v>7.0000000000000018</v>
      </c>
      <c r="N27" s="64">
        <v>765009.96168750001</v>
      </c>
      <c r="O27" s="64">
        <v>178000.53095473553</v>
      </c>
      <c r="P27" s="64">
        <v>112134.01623337029</v>
      </c>
      <c r="Q27" s="64">
        <v>79419.479162680029</v>
      </c>
      <c r="R27"/>
      <c r="S27"/>
    </row>
    <row r="28" spans="2:85" ht="14.5">
      <c r="B28" s="15"/>
      <c r="C28" s="251" t="s">
        <v>19</v>
      </c>
      <c r="D28" s="251" t="s">
        <v>377</v>
      </c>
      <c r="E28" s="251" t="s">
        <v>427</v>
      </c>
      <c r="F28" s="64">
        <v>14956.108337330934</v>
      </c>
      <c r="G28" s="64">
        <v>4849.5168551872393</v>
      </c>
      <c r="H28" s="64">
        <v>2250</v>
      </c>
      <c r="I28" s="64">
        <v>1660.1008209422282</v>
      </c>
      <c r="J28" s="415">
        <v>63.064096493787517</v>
      </c>
      <c r="K28" s="415">
        <v>20.448527919553403</v>
      </c>
      <c r="L28" s="415">
        <v>9.4873755866590859</v>
      </c>
      <c r="M28" s="415">
        <v>7.0000000000000009</v>
      </c>
      <c r="N28" s="64">
        <v>714458.50000000012</v>
      </c>
      <c r="O28" s="64">
        <v>231663.10780416001</v>
      </c>
      <c r="P28" s="64">
        <v>107483.283</v>
      </c>
      <c r="Q28" s="64">
        <v>79303.593931495925</v>
      </c>
      <c r="R28"/>
      <c r="S28"/>
    </row>
    <row r="29" spans="2:85" ht="14.5">
      <c r="B29" s="15"/>
      <c r="C29" s="251" t="s">
        <v>393</v>
      </c>
      <c r="D29" s="251" t="s">
        <v>400</v>
      </c>
      <c r="E29" s="251" t="s">
        <v>427</v>
      </c>
      <c r="F29" s="64">
        <v>30726.472372610137</v>
      </c>
      <c r="G29" s="64">
        <v>5412.0757410785409</v>
      </c>
      <c r="H29" s="64">
        <v>2500</v>
      </c>
      <c r="I29" s="64">
        <v>2033.6077954572991</v>
      </c>
      <c r="J29" s="415">
        <v>75.54670187940701</v>
      </c>
      <c r="K29" s="415">
        <v>13.30658682851263</v>
      </c>
      <c r="L29" s="415">
        <v>6.1467112920803473</v>
      </c>
      <c r="M29" s="415">
        <v>5</v>
      </c>
      <c r="N29" s="64">
        <v>585041.55303563806</v>
      </c>
      <c r="O29" s="64">
        <v>103047.59877120001</v>
      </c>
      <c r="P29" s="64">
        <v>47600.7745</v>
      </c>
      <c r="Q29" s="64">
        <v>38720.522437202009</v>
      </c>
      <c r="R29"/>
      <c r="S29"/>
    </row>
    <row r="30" spans="2:85" ht="14.5">
      <c r="B30" s="251" t="s">
        <v>1028</v>
      </c>
      <c r="C30" s="251" t="s">
        <v>18</v>
      </c>
      <c r="D30" s="251" t="s">
        <v>425</v>
      </c>
      <c r="E30" s="251" t="s">
        <v>427</v>
      </c>
      <c r="F30" s="64">
        <v>13997.080475146775</v>
      </c>
      <c r="G30" s="64">
        <v>2825.0409331434739</v>
      </c>
      <c r="H30" s="64">
        <v>1760.4429649227841</v>
      </c>
      <c r="I30" s="64">
        <v>1398.6876409945298</v>
      </c>
      <c r="J30" s="415">
        <v>70.051068197299273</v>
      </c>
      <c r="K30" s="415">
        <v>14.138458046246269</v>
      </c>
      <c r="L30" s="415">
        <v>8.8104737564544529</v>
      </c>
      <c r="M30" s="415">
        <v>7.0000000000000027</v>
      </c>
      <c r="N30" s="64">
        <v>938489.18499999994</v>
      </c>
      <c r="O30" s="64">
        <v>189415.95482322585</v>
      </c>
      <c r="P30" s="64">
        <v>118035.80656144241</v>
      </c>
      <c r="Q30" s="64">
        <v>93780.501340781513</v>
      </c>
      <c r="R30"/>
      <c r="S30"/>
    </row>
    <row r="31" spans="2:85" ht="14.5">
      <c r="B31" s="15"/>
      <c r="C31" s="15"/>
      <c r="D31" s="251" t="s">
        <v>399</v>
      </c>
      <c r="E31" s="251" t="s">
        <v>427</v>
      </c>
      <c r="F31" s="64">
        <v>13090.8227550378</v>
      </c>
      <c r="G31" s="64">
        <v>2388.2984846110289</v>
      </c>
      <c r="H31" s="64">
        <v>1619.6075277289615</v>
      </c>
      <c r="I31" s="64">
        <v>1287.0010900176835</v>
      </c>
      <c r="J31" s="415">
        <v>71.200995862408746</v>
      </c>
      <c r="K31" s="415">
        <v>12.989957445993694</v>
      </c>
      <c r="L31" s="415">
        <v>8.8090466915975636</v>
      </c>
      <c r="M31" s="415">
        <v>7.0000000000000018</v>
      </c>
      <c r="N31" s="64">
        <v>877725.58</v>
      </c>
      <c r="O31" s="64">
        <v>160132.84358400005</v>
      </c>
      <c r="P31" s="64">
        <v>108592.94203652702</v>
      </c>
      <c r="Q31" s="64">
        <v>86292.038272512815</v>
      </c>
      <c r="R31"/>
      <c r="S31"/>
    </row>
    <row r="32" spans="2:85" ht="14.5">
      <c r="B32" s="15"/>
      <c r="C32" s="15"/>
      <c r="D32" s="251" t="s">
        <v>401</v>
      </c>
      <c r="E32" s="251" t="s">
        <v>427</v>
      </c>
      <c r="F32" s="64">
        <v>14136.340745005844</v>
      </c>
      <c r="G32" s="64">
        <v>3231.8482761978794</v>
      </c>
      <c r="H32" s="64">
        <v>2112.5315579073408</v>
      </c>
      <c r="I32" s="64">
        <v>1466.2907962771772</v>
      </c>
      <c r="J32" s="415">
        <v>67.486194052557693</v>
      </c>
      <c r="K32" s="415">
        <v>15.428684399317937</v>
      </c>
      <c r="L32" s="415">
        <v>10.085121548124361</v>
      </c>
      <c r="M32" s="415">
        <v>7.0000000000000009</v>
      </c>
      <c r="N32" s="64">
        <v>947826.43625000014</v>
      </c>
      <c r="O32" s="64">
        <v>216691.9494503226</v>
      </c>
      <c r="P32" s="64">
        <v>141642.96787373087</v>
      </c>
      <c r="Q32" s="64">
        <v>98313.22016148793</v>
      </c>
      <c r="R32"/>
      <c r="S32"/>
    </row>
    <row r="33" spans="2:19" ht="14.5">
      <c r="B33" s="15"/>
      <c r="C33" s="15"/>
      <c r="D33" s="251" t="s">
        <v>398</v>
      </c>
      <c r="E33" s="251" t="s">
        <v>427</v>
      </c>
      <c r="F33" s="64">
        <v>13123.568638476587</v>
      </c>
      <c r="G33" s="64">
        <v>2578.4529675385184</v>
      </c>
      <c r="H33" s="64">
        <v>1619.6075277289615</v>
      </c>
      <c r="I33" s="64">
        <v>1303.7785369484784</v>
      </c>
      <c r="J33" s="415">
        <v>70.460571228874571</v>
      </c>
      <c r="K33" s="415">
        <v>13.843739761979903</v>
      </c>
      <c r="L33" s="415">
        <v>8.6956890091455374</v>
      </c>
      <c r="M33" s="415">
        <v>7.0000000000000018</v>
      </c>
      <c r="N33" s="64">
        <v>879921.15625000012</v>
      </c>
      <c r="O33" s="64">
        <v>172882.49705806456</v>
      </c>
      <c r="P33" s="64">
        <v>108592.94203652702</v>
      </c>
      <c r="Q33" s="64">
        <v>87416.948036689719</v>
      </c>
      <c r="R33"/>
      <c r="S33"/>
    </row>
    <row r="34" spans="2:19" ht="14.5">
      <c r="B34" s="15"/>
      <c r="C34" s="15"/>
      <c r="D34" s="251" t="s">
        <v>397</v>
      </c>
      <c r="E34" s="251" t="s">
        <v>427</v>
      </c>
      <c r="F34" s="64">
        <v>13224.327115972806</v>
      </c>
      <c r="G34" s="64">
        <v>2654.7857942468331</v>
      </c>
      <c r="H34" s="64">
        <v>1672.4208166766448</v>
      </c>
      <c r="I34" s="64">
        <v>1321.0831837448818</v>
      </c>
      <c r="J34" s="415">
        <v>70.071507192605495</v>
      </c>
      <c r="K34" s="415">
        <v>14.066866332405414</v>
      </c>
      <c r="L34" s="415">
        <v>8.8616264749890856</v>
      </c>
      <c r="M34" s="415">
        <v>7.0000000000000018</v>
      </c>
      <c r="N34" s="64">
        <v>886676.90374999982</v>
      </c>
      <c r="O34" s="64">
        <v>178000.53095473553</v>
      </c>
      <c r="P34" s="64">
        <v>112134.01623337029</v>
      </c>
      <c r="Q34" s="64">
        <v>88577.205984588611</v>
      </c>
      <c r="R34"/>
      <c r="S34"/>
    </row>
    <row r="35" spans="2:19" ht="14.5">
      <c r="B35" s="15"/>
      <c r="C35" s="251" t="s">
        <v>19</v>
      </c>
      <c r="D35" s="251" t="s">
        <v>377</v>
      </c>
      <c r="E35" s="251" t="s">
        <v>427</v>
      </c>
      <c r="F35" s="64">
        <v>19383.550287303748</v>
      </c>
      <c r="G35" s="64">
        <v>4849.5168551872393</v>
      </c>
      <c r="H35" s="64">
        <v>2250</v>
      </c>
      <c r="I35" s="64">
        <v>1993.3491397573866</v>
      </c>
      <c r="J35" s="415">
        <v>68.068783990164746</v>
      </c>
      <c r="K35" s="415">
        <v>17.029940871493476</v>
      </c>
      <c r="L35" s="415">
        <v>7.9012751383417754</v>
      </c>
      <c r="M35" s="415">
        <v>7.0000000000000018</v>
      </c>
      <c r="N35" s="64">
        <v>925958.94270000001</v>
      </c>
      <c r="O35" s="64">
        <v>231663.10780416001</v>
      </c>
      <c r="P35" s="64">
        <v>107483.283</v>
      </c>
      <c r="Q35" s="64">
        <v>95222.98209171099</v>
      </c>
      <c r="R35"/>
      <c r="S35"/>
    </row>
    <row r="36" spans="2:19" ht="14.5">
      <c r="B36" s="15"/>
      <c r="C36" s="251" t="s">
        <v>393</v>
      </c>
      <c r="D36" s="251" t="s">
        <v>400</v>
      </c>
      <c r="E36" s="251" t="s">
        <v>427</v>
      </c>
      <c r="F36" s="64">
        <v>29274.539397654022</v>
      </c>
      <c r="G36" s="64">
        <v>5412.0757410785409</v>
      </c>
      <c r="H36" s="64">
        <v>2500</v>
      </c>
      <c r="I36" s="64">
        <v>2798.9925373239571</v>
      </c>
      <c r="J36" s="415">
        <v>73.212691013280974</v>
      </c>
      <c r="K36" s="415">
        <v>13.535059376674932</v>
      </c>
      <c r="L36" s="415">
        <v>6.2522496100440801</v>
      </c>
      <c r="M36" s="415">
        <v>7.0000000000000009</v>
      </c>
      <c r="N36" s="64">
        <v>557396.29938363796</v>
      </c>
      <c r="O36" s="64">
        <v>103047.59877120001</v>
      </c>
      <c r="P36" s="64">
        <v>47600.7745</v>
      </c>
      <c r="Q36" s="64">
        <v>53293.685038536205</v>
      </c>
      <c r="R36"/>
      <c r="S36"/>
    </row>
    <row r="37" spans="2:19" ht="14.5">
      <c r="B37"/>
      <c r="C37"/>
      <c r="D37"/>
      <c r="E37"/>
      <c r="F37"/>
      <c r="G37"/>
      <c r="H37"/>
      <c r="I37"/>
      <c r="J37"/>
      <c r="K37"/>
      <c r="L37"/>
      <c r="M37"/>
      <c r="N37"/>
      <c r="O37"/>
      <c r="P37"/>
      <c r="Q37"/>
      <c r="R37"/>
      <c r="S37"/>
    </row>
    <row r="38" spans="2:19" ht="14.5">
      <c r="B38"/>
      <c r="C38"/>
      <c r="D38"/>
      <c r="E38"/>
      <c r="F38"/>
      <c r="G38"/>
      <c r="H38"/>
      <c r="I38"/>
      <c r="J38"/>
      <c r="K38"/>
      <c r="L38"/>
      <c r="M38"/>
      <c r="N38"/>
      <c r="O38"/>
      <c r="P38"/>
      <c r="Q38"/>
      <c r="R38"/>
      <c r="S38"/>
    </row>
    <row r="39" spans="2:19" ht="14.5">
      <c r="B39"/>
      <c r="C39"/>
      <c r="D39"/>
      <c r="E39"/>
      <c r="F39"/>
      <c r="G39"/>
      <c r="H39"/>
      <c r="I39"/>
      <c r="J39"/>
      <c r="K39"/>
      <c r="L39"/>
      <c r="M39"/>
      <c r="N39"/>
      <c r="O39"/>
      <c r="P39"/>
      <c r="Q39"/>
      <c r="R39"/>
      <c r="S39"/>
    </row>
    <row r="40" spans="2:19" ht="14.5">
      <c r="B40"/>
      <c r="C40"/>
      <c r="D40"/>
      <c r="E40"/>
      <c r="F40"/>
      <c r="G40"/>
      <c r="H40"/>
      <c r="I40"/>
      <c r="J40"/>
      <c r="K40"/>
      <c r="L40"/>
      <c r="M40"/>
      <c r="N40"/>
      <c r="O40"/>
      <c r="P40"/>
      <c r="Q40"/>
      <c r="R40"/>
      <c r="S40"/>
    </row>
    <row r="41" spans="2:19" ht="14.5">
      <c r="B41"/>
      <c r="C41"/>
      <c r="D41"/>
      <c r="E41"/>
      <c r="F41"/>
      <c r="G41"/>
      <c r="H41"/>
      <c r="I41"/>
      <c r="J41"/>
      <c r="K41"/>
      <c r="L41"/>
      <c r="M41"/>
      <c r="N41"/>
      <c r="O41"/>
      <c r="P41"/>
      <c r="Q41"/>
      <c r="R41"/>
      <c r="S41"/>
    </row>
    <row r="42" spans="2:19" ht="14.5">
      <c r="B42"/>
      <c r="C42"/>
      <c r="D42"/>
      <c r="E42"/>
      <c r="F42"/>
      <c r="G42"/>
      <c r="H42"/>
      <c r="I42"/>
      <c r="J42"/>
      <c r="K42"/>
      <c r="L42"/>
      <c r="M42"/>
      <c r="N42"/>
      <c r="O42"/>
      <c r="P42"/>
      <c r="Q42"/>
      <c r="R42"/>
      <c r="S42"/>
    </row>
    <row r="43" spans="2:19" ht="14.5">
      <c r="B43"/>
      <c r="C43"/>
      <c r="D43"/>
      <c r="E43"/>
      <c r="F43"/>
      <c r="G43"/>
      <c r="H43"/>
      <c r="I43"/>
      <c r="J43"/>
      <c r="K43"/>
      <c r="L43"/>
      <c r="M43"/>
      <c r="N43"/>
      <c r="O43"/>
      <c r="P43"/>
      <c r="Q43"/>
      <c r="R43"/>
      <c r="S43"/>
    </row>
    <row r="44" spans="2:19" ht="14.5">
      <c r="B44"/>
      <c r="C44"/>
      <c r="D44"/>
      <c r="E44"/>
      <c r="F44"/>
      <c r="G44"/>
      <c r="H44"/>
      <c r="I44"/>
      <c r="J44"/>
      <c r="K44"/>
      <c r="L44"/>
      <c r="M44"/>
      <c r="N44"/>
      <c r="O44"/>
      <c r="P44"/>
      <c r="Q44"/>
      <c r="R44"/>
      <c r="S44"/>
    </row>
    <row r="45" spans="2:19" ht="14.5">
      <c r="B45"/>
      <c r="C45"/>
      <c r="D45"/>
      <c r="E45"/>
      <c r="F45"/>
      <c r="G45"/>
      <c r="H45"/>
      <c r="I45"/>
      <c r="J45"/>
      <c r="K45"/>
      <c r="L45"/>
      <c r="M45"/>
      <c r="N45"/>
      <c r="O45"/>
      <c r="P45"/>
      <c r="Q45"/>
      <c r="R45"/>
      <c r="S45"/>
    </row>
    <row r="46" spans="2:19" ht="14.5">
      <c r="B46"/>
      <c r="C46"/>
      <c r="D46"/>
      <c r="E46"/>
      <c r="F46"/>
      <c r="G46"/>
      <c r="H46"/>
      <c r="I46"/>
      <c r="J46"/>
      <c r="K46"/>
      <c r="L46"/>
      <c r="M46"/>
      <c r="N46"/>
      <c r="O46"/>
      <c r="P46"/>
      <c r="Q46"/>
      <c r="R46"/>
      <c r="S46"/>
    </row>
    <row r="47" spans="2:19" ht="14.5">
      <c r="B47"/>
      <c r="C47"/>
      <c r="D47"/>
      <c r="E47"/>
      <c r="F47"/>
      <c r="G47"/>
      <c r="H47"/>
      <c r="I47"/>
      <c r="J47"/>
      <c r="K47"/>
      <c r="L47"/>
      <c r="M47"/>
      <c r="N47"/>
      <c r="O47"/>
      <c r="P47"/>
      <c r="Q47"/>
      <c r="R47"/>
      <c r="S47"/>
    </row>
    <row r="48" spans="2:19" ht="14.5">
      <c r="B48"/>
      <c r="C48"/>
      <c r="D48"/>
      <c r="E48"/>
      <c r="F48"/>
      <c r="G48"/>
      <c r="H48"/>
      <c r="I48"/>
      <c r="J48"/>
      <c r="K48"/>
      <c r="L48"/>
      <c r="M48"/>
      <c r="N48"/>
      <c r="O48"/>
      <c r="P48"/>
      <c r="Q48"/>
      <c r="R48"/>
      <c r="S48"/>
    </row>
    <row r="49" spans="2:19" ht="14.5">
      <c r="B49"/>
      <c r="C49"/>
      <c r="D49"/>
      <c r="E49"/>
      <c r="F49"/>
      <c r="G49"/>
      <c r="H49"/>
      <c r="I49"/>
      <c r="J49"/>
      <c r="K49"/>
      <c r="L49"/>
      <c r="M49"/>
      <c r="N49"/>
      <c r="O49"/>
      <c r="P49"/>
      <c r="Q49"/>
      <c r="R49"/>
      <c r="S49"/>
    </row>
    <row r="50" spans="2:19" ht="14.5">
      <c r="B50"/>
      <c r="C50"/>
      <c r="D50"/>
      <c r="E50"/>
      <c r="F50"/>
      <c r="G50"/>
      <c r="H50"/>
      <c r="I50"/>
      <c r="J50"/>
      <c r="K50"/>
      <c r="L50"/>
      <c r="M50"/>
      <c r="N50"/>
      <c r="O50"/>
      <c r="P50"/>
      <c r="Q50"/>
      <c r="R50"/>
      <c r="S50"/>
    </row>
    <row r="51" spans="2:19" ht="14.5">
      <c r="B51"/>
      <c r="C51"/>
      <c r="D51"/>
      <c r="E51"/>
      <c r="F51"/>
      <c r="G51"/>
      <c r="H51"/>
      <c r="I51"/>
      <c r="J51"/>
      <c r="K51"/>
      <c r="L51"/>
      <c r="M51"/>
      <c r="N51"/>
      <c r="O51"/>
      <c r="P51"/>
      <c r="Q51"/>
      <c r="R51"/>
      <c r="S51"/>
    </row>
    <row r="52" spans="2:19" ht="14.5">
      <c r="B52"/>
      <c r="C52"/>
      <c r="D52"/>
      <c r="E52"/>
      <c r="F52"/>
      <c r="G52"/>
      <c r="H52"/>
      <c r="I52"/>
      <c r="J52"/>
      <c r="K52"/>
      <c r="L52"/>
      <c r="M52"/>
      <c r="N52"/>
      <c r="O52"/>
      <c r="P52"/>
      <c r="Q52"/>
      <c r="R52"/>
      <c r="S52"/>
    </row>
    <row r="53" spans="2:19" ht="14.5">
      <c r="B53"/>
      <c r="C53"/>
      <c r="D53"/>
      <c r="E53"/>
      <c r="F53"/>
      <c r="G53"/>
      <c r="H53"/>
      <c r="I53"/>
      <c r="J53"/>
      <c r="K53"/>
      <c r="L53"/>
      <c r="M53"/>
      <c r="N53"/>
      <c r="O53"/>
      <c r="P53"/>
      <c r="Q53"/>
      <c r="R53"/>
      <c r="S53"/>
    </row>
    <row r="54" spans="2:19" ht="14.5">
      <c r="B54"/>
      <c r="C54"/>
      <c r="D54"/>
      <c r="E54"/>
      <c r="F54"/>
      <c r="G54"/>
      <c r="H54"/>
      <c r="I54"/>
      <c r="J54"/>
      <c r="K54"/>
      <c r="L54"/>
      <c r="M54"/>
      <c r="N54"/>
      <c r="O54"/>
      <c r="P54"/>
      <c r="Q54"/>
      <c r="R54"/>
      <c r="S54"/>
    </row>
    <row r="55" spans="2:19" ht="14.5">
      <c r="B55"/>
      <c r="C55"/>
      <c r="D55"/>
      <c r="E55"/>
      <c r="F55"/>
      <c r="G55"/>
      <c r="H55"/>
      <c r="I55"/>
      <c r="J55"/>
      <c r="K55"/>
      <c r="L55"/>
      <c r="M55"/>
      <c r="N55"/>
      <c r="O55"/>
      <c r="P55"/>
      <c r="Q55"/>
      <c r="R55"/>
      <c r="S55"/>
    </row>
    <row r="56" spans="2:19" ht="14.5">
      <c r="B56"/>
      <c r="C56"/>
      <c r="D56"/>
      <c r="E56"/>
      <c r="F56"/>
      <c r="G56"/>
      <c r="H56"/>
      <c r="I56"/>
      <c r="J56"/>
      <c r="K56"/>
      <c r="L56"/>
      <c r="M56"/>
      <c r="N56"/>
      <c r="O56"/>
      <c r="P56"/>
      <c r="Q56"/>
      <c r="R56"/>
      <c r="S56"/>
    </row>
    <row r="57" spans="2:19" ht="14.5">
      <c r="B57"/>
      <c r="C57"/>
      <c r="D57"/>
      <c r="E57"/>
      <c r="F57"/>
      <c r="G57"/>
      <c r="H57"/>
      <c r="I57"/>
      <c r="J57"/>
      <c r="K57"/>
      <c r="L57"/>
      <c r="M57"/>
      <c r="N57"/>
      <c r="O57"/>
      <c r="P57"/>
      <c r="Q57"/>
      <c r="R57"/>
      <c r="S57"/>
    </row>
    <row r="58" spans="2:19" ht="14.5">
      <c r="B58"/>
      <c r="C58"/>
      <c r="D58"/>
      <c r="E58"/>
      <c r="F58"/>
      <c r="G58"/>
      <c r="H58"/>
      <c r="I58"/>
      <c r="J58"/>
      <c r="K58"/>
      <c r="L58"/>
      <c r="M58"/>
      <c r="N58"/>
      <c r="O58"/>
      <c r="P58"/>
      <c r="Q58"/>
      <c r="R58"/>
      <c r="S58"/>
    </row>
    <row r="59" spans="2:19" ht="14.5">
      <c r="B59"/>
      <c r="C59"/>
      <c r="D59"/>
      <c r="E59"/>
      <c r="F59"/>
      <c r="G59"/>
      <c r="H59"/>
      <c r="I59"/>
      <c r="J59"/>
      <c r="K59"/>
      <c r="L59"/>
      <c r="M59"/>
      <c r="N59"/>
      <c r="O59"/>
      <c r="P59"/>
      <c r="Q59"/>
      <c r="R59"/>
      <c r="S59"/>
    </row>
    <row r="60" spans="2:19" ht="14.5">
      <c r="B60"/>
      <c r="C60"/>
      <c r="D60"/>
      <c r="E60"/>
      <c r="F60"/>
      <c r="G60"/>
      <c r="H60"/>
      <c r="I60"/>
      <c r="J60"/>
      <c r="K60"/>
      <c r="L60"/>
      <c r="M60"/>
      <c r="N60"/>
      <c r="O60"/>
      <c r="P60"/>
      <c r="Q60"/>
      <c r="R60"/>
      <c r="S60"/>
    </row>
    <row r="61" spans="2:19" ht="14.5">
      <c r="B61"/>
      <c r="C61"/>
      <c r="D61"/>
      <c r="E61"/>
      <c r="F61"/>
      <c r="G61"/>
      <c r="H61"/>
      <c r="I61"/>
      <c r="J61"/>
      <c r="K61"/>
      <c r="L61"/>
      <c r="M61"/>
      <c r="N61"/>
      <c r="O61"/>
      <c r="P61"/>
      <c r="Q61"/>
      <c r="R61"/>
      <c r="S61"/>
    </row>
    <row r="62" spans="2:19" ht="14.5">
      <c r="B62"/>
      <c r="C62"/>
      <c r="D62"/>
      <c r="E62"/>
      <c r="F62"/>
      <c r="G62"/>
      <c r="H62"/>
      <c r="I62"/>
      <c r="J62"/>
      <c r="K62"/>
      <c r="L62"/>
      <c r="M62"/>
      <c r="N62"/>
      <c r="O62"/>
      <c r="P62"/>
      <c r="Q62"/>
      <c r="R62"/>
      <c r="S62"/>
    </row>
    <row r="63" spans="2:19" ht="14.5">
      <c r="B63"/>
      <c r="C63"/>
      <c r="D63"/>
      <c r="E63"/>
      <c r="F63"/>
      <c r="G63"/>
      <c r="H63"/>
      <c r="I63"/>
      <c r="J63"/>
      <c r="K63"/>
      <c r="L63"/>
      <c r="M63"/>
      <c r="N63"/>
      <c r="O63"/>
      <c r="P63"/>
      <c r="Q63"/>
      <c r="R63"/>
      <c r="S63"/>
    </row>
    <row r="64" spans="2:19" ht="14.5">
      <c r="B64"/>
      <c r="C64"/>
      <c r="D64"/>
      <c r="E64"/>
      <c r="F64"/>
      <c r="G64"/>
      <c r="H64"/>
      <c r="I64"/>
      <c r="J64"/>
      <c r="K64"/>
      <c r="L64"/>
      <c r="M64"/>
      <c r="N64"/>
      <c r="O64"/>
      <c r="P64"/>
      <c r="Q64"/>
      <c r="R64"/>
      <c r="S64"/>
    </row>
    <row r="65" spans="2:19" ht="14.5">
      <c r="B65"/>
      <c r="C65"/>
      <c r="D65"/>
      <c r="E65"/>
      <c r="F65"/>
      <c r="G65"/>
      <c r="H65"/>
      <c r="I65"/>
      <c r="J65"/>
      <c r="K65"/>
      <c r="L65"/>
      <c r="M65"/>
      <c r="N65"/>
      <c r="O65"/>
      <c r="P65"/>
      <c r="Q65"/>
      <c r="R65"/>
      <c r="S65"/>
    </row>
    <row r="66" spans="2:19" ht="14.5">
      <c r="B66"/>
      <c r="C66"/>
      <c r="D66"/>
      <c r="E66"/>
      <c r="F66"/>
      <c r="G66"/>
      <c r="H66"/>
      <c r="I66"/>
      <c r="J66"/>
      <c r="K66"/>
      <c r="L66"/>
      <c r="M66"/>
      <c r="N66"/>
      <c r="O66"/>
      <c r="P66"/>
      <c r="Q66"/>
      <c r="R66"/>
      <c r="S66"/>
    </row>
    <row r="67" spans="2:19" ht="14.5">
      <c r="B67"/>
      <c r="C67"/>
      <c r="D67"/>
      <c r="E67"/>
      <c r="F67"/>
      <c r="G67"/>
      <c r="H67"/>
      <c r="I67"/>
      <c r="J67"/>
      <c r="K67"/>
      <c r="L67"/>
      <c r="M67"/>
      <c r="N67"/>
      <c r="O67"/>
      <c r="P67"/>
      <c r="Q67"/>
      <c r="R67"/>
      <c r="S67"/>
    </row>
    <row r="68" spans="2:19" ht="14.5">
      <c r="B68"/>
      <c r="C68"/>
      <c r="D68"/>
      <c r="E68"/>
      <c r="F68"/>
      <c r="G68"/>
      <c r="H68"/>
      <c r="I68"/>
      <c r="J68"/>
      <c r="K68"/>
      <c r="L68"/>
      <c r="M68"/>
      <c r="N68"/>
      <c r="O68"/>
      <c r="P68"/>
      <c r="Q68"/>
      <c r="R68"/>
      <c r="S68"/>
    </row>
    <row r="69" spans="2:19" ht="14.5">
      <c r="B69"/>
      <c r="C69"/>
      <c r="D69"/>
      <c r="E69"/>
      <c r="F69"/>
      <c r="G69"/>
      <c r="H69"/>
      <c r="I69"/>
      <c r="J69"/>
      <c r="K69"/>
      <c r="L69"/>
      <c r="M69"/>
      <c r="N69"/>
      <c r="O69"/>
      <c r="P69"/>
      <c r="Q69"/>
      <c r="R69"/>
      <c r="S69"/>
    </row>
    <row r="70" spans="2:19" ht="14.5">
      <c r="B70"/>
      <c r="C70"/>
      <c r="D70"/>
      <c r="E70"/>
      <c r="F70"/>
      <c r="G70"/>
      <c r="H70"/>
      <c r="I70"/>
      <c r="J70"/>
      <c r="K70"/>
      <c r="L70"/>
      <c r="M70"/>
      <c r="N70"/>
      <c r="O70"/>
      <c r="P70"/>
      <c r="Q70"/>
      <c r="R70"/>
      <c r="S70"/>
    </row>
    <row r="71" spans="2:19" ht="14.5">
      <c r="B71"/>
      <c r="C71"/>
      <c r="D71"/>
      <c r="E71"/>
      <c r="F71"/>
      <c r="G71"/>
      <c r="H71"/>
      <c r="I71"/>
      <c r="J71"/>
      <c r="K71"/>
      <c r="L71"/>
      <c r="M71"/>
      <c r="N71"/>
      <c r="O71"/>
      <c r="P71"/>
      <c r="Q71"/>
      <c r="R71"/>
      <c r="S71"/>
    </row>
    <row r="72" spans="2:19" ht="14.5">
      <c r="B72"/>
      <c r="C72"/>
      <c r="D72"/>
      <c r="E72"/>
      <c r="F72"/>
      <c r="G72"/>
      <c r="H72"/>
      <c r="I72"/>
      <c r="J72"/>
      <c r="K72"/>
      <c r="L72"/>
      <c r="M72"/>
      <c r="N72"/>
      <c r="O72"/>
      <c r="P72"/>
      <c r="Q72"/>
      <c r="R72"/>
      <c r="S72"/>
    </row>
    <row r="73" spans="2:19" ht="14.5">
      <c r="B73"/>
      <c r="C73"/>
      <c r="D73"/>
      <c r="E73"/>
      <c r="F73"/>
      <c r="G73"/>
      <c r="H73"/>
      <c r="I73"/>
      <c r="J73"/>
      <c r="K73"/>
      <c r="L73"/>
      <c r="M73"/>
      <c r="N73"/>
      <c r="O73"/>
      <c r="P73"/>
      <c r="Q73"/>
    </row>
    <row r="74" spans="2:19" ht="14.5">
      <c r="B74"/>
      <c r="C74"/>
      <c r="D74"/>
      <c r="E74"/>
      <c r="F74"/>
      <c r="G74"/>
      <c r="H74"/>
      <c r="I74"/>
      <c r="J74"/>
      <c r="K74"/>
      <c r="L74"/>
      <c r="M74"/>
      <c r="N74"/>
      <c r="O74"/>
      <c r="P74"/>
      <c r="Q74"/>
    </row>
    <row r="75" spans="2:19" ht="14.5">
      <c r="B75"/>
      <c r="C75"/>
      <c r="D75"/>
      <c r="E75"/>
      <c r="F75"/>
      <c r="G75"/>
      <c r="H75"/>
      <c r="I75"/>
      <c r="J75"/>
      <c r="K75"/>
      <c r="L75"/>
      <c r="M75"/>
      <c r="N75"/>
      <c r="O75"/>
      <c r="P75"/>
      <c r="Q75"/>
    </row>
    <row r="76" spans="2:19" ht="14.5">
      <c r="B76"/>
      <c r="C76"/>
      <c r="D76"/>
      <c r="E76"/>
      <c r="F76"/>
      <c r="G76"/>
      <c r="H76"/>
      <c r="I76"/>
      <c r="J76"/>
      <c r="K76"/>
      <c r="L76"/>
      <c r="M76"/>
      <c r="N76"/>
      <c r="O76"/>
      <c r="P76"/>
      <c r="Q76"/>
    </row>
    <row r="77" spans="2:19" ht="14.5">
      <c r="B77"/>
      <c r="C77"/>
      <c r="D77"/>
      <c r="E77"/>
      <c r="F77"/>
      <c r="G77"/>
      <c r="H77"/>
      <c r="I77"/>
      <c r="J77"/>
      <c r="K77"/>
      <c r="L77"/>
      <c r="M77"/>
      <c r="N77"/>
      <c r="O77"/>
      <c r="P77"/>
      <c r="Q77"/>
    </row>
    <row r="78" spans="2:19" ht="14.5">
      <c r="B78"/>
      <c r="C78"/>
      <c r="D78"/>
      <c r="E78"/>
      <c r="F78"/>
      <c r="G78"/>
      <c r="H78"/>
      <c r="I78"/>
      <c r="J78"/>
      <c r="K78"/>
      <c r="L78"/>
      <c r="M78"/>
      <c r="N78"/>
      <c r="O78"/>
      <c r="P78"/>
      <c r="Q78"/>
    </row>
    <row r="79" spans="2:19" ht="14.5">
      <c r="B79"/>
      <c r="C79"/>
      <c r="D79"/>
      <c r="E79"/>
      <c r="F79"/>
      <c r="G79"/>
      <c r="H79"/>
      <c r="I79"/>
      <c r="J79"/>
      <c r="K79"/>
      <c r="L79"/>
      <c r="M79"/>
      <c r="N79"/>
      <c r="O79"/>
      <c r="P79"/>
      <c r="Q79"/>
    </row>
    <row r="80" spans="2:19" ht="14.5">
      <c r="B80"/>
      <c r="C80"/>
      <c r="D80"/>
      <c r="E80"/>
      <c r="F80"/>
      <c r="G80"/>
      <c r="H80"/>
      <c r="I80"/>
      <c r="J80"/>
      <c r="K80"/>
      <c r="L80"/>
      <c r="M80"/>
      <c r="N80"/>
      <c r="O80"/>
      <c r="P80"/>
      <c r="Q80"/>
    </row>
    <row r="81" spans="2:17" ht="14.5">
      <c r="B81"/>
      <c r="C81"/>
      <c r="D81"/>
      <c r="E81"/>
      <c r="F81"/>
      <c r="G81"/>
      <c r="H81"/>
      <c r="I81"/>
      <c r="J81"/>
      <c r="K81"/>
      <c r="L81"/>
      <c r="M81"/>
      <c r="N81"/>
      <c r="O81"/>
      <c r="P81"/>
      <c r="Q81"/>
    </row>
    <row r="82" spans="2:17" ht="14.5">
      <c r="B82"/>
      <c r="C82"/>
      <c r="D82"/>
      <c r="E82"/>
      <c r="F82"/>
      <c r="G82"/>
      <c r="H82"/>
      <c r="I82"/>
      <c r="J82"/>
      <c r="K82"/>
      <c r="L82"/>
      <c r="M82"/>
      <c r="N82"/>
      <c r="O82"/>
      <c r="P82"/>
      <c r="Q82"/>
    </row>
    <row r="83" spans="2:17" ht="14.5">
      <c r="B83"/>
      <c r="C83"/>
      <c r="D83"/>
      <c r="E83"/>
      <c r="F83"/>
      <c r="G83"/>
      <c r="H83"/>
      <c r="I83"/>
      <c r="J83"/>
      <c r="K83"/>
      <c r="L83"/>
      <c r="M83"/>
      <c r="N83"/>
      <c r="O83"/>
      <c r="P83"/>
      <c r="Q83"/>
    </row>
    <row r="84" spans="2:17" ht="14.5">
      <c r="B84"/>
      <c r="C84"/>
      <c r="D84"/>
      <c r="E84"/>
      <c r="F84"/>
      <c r="G84"/>
      <c r="H84"/>
      <c r="I84"/>
      <c r="J84"/>
      <c r="K84"/>
      <c r="L84"/>
      <c r="M84"/>
      <c r="N84"/>
      <c r="O84"/>
      <c r="P84"/>
      <c r="Q84"/>
    </row>
    <row r="85" spans="2:17" ht="14.5">
      <c r="B85"/>
      <c r="C85"/>
      <c r="D85"/>
      <c r="E85"/>
      <c r="F85"/>
      <c r="G85"/>
      <c r="H85"/>
      <c r="I85"/>
      <c r="J85"/>
      <c r="K85"/>
      <c r="L85"/>
      <c r="M85"/>
      <c r="N85"/>
      <c r="O85"/>
      <c r="P85"/>
      <c r="Q85"/>
    </row>
    <row r="86" spans="2:17" ht="14.5">
      <c r="B86"/>
      <c r="C86"/>
      <c r="D86"/>
      <c r="E86"/>
      <c r="F86"/>
      <c r="G86"/>
      <c r="H86"/>
      <c r="I86"/>
      <c r="J86"/>
      <c r="K86"/>
      <c r="L86"/>
      <c r="M86"/>
      <c r="N86"/>
      <c r="O86"/>
      <c r="P86"/>
      <c r="Q86"/>
    </row>
    <row r="87" spans="2:17" ht="14.5">
      <c r="B87"/>
      <c r="C87"/>
      <c r="D87"/>
      <c r="E87"/>
      <c r="F87"/>
      <c r="G87"/>
      <c r="H87"/>
      <c r="I87"/>
      <c r="J87"/>
      <c r="K87"/>
      <c r="L87"/>
      <c r="M87"/>
      <c r="N87"/>
      <c r="O87"/>
      <c r="P87"/>
      <c r="Q87"/>
    </row>
    <row r="88" spans="2:17" ht="14.5">
      <c r="B88"/>
      <c r="C88"/>
      <c r="D88"/>
      <c r="E88"/>
      <c r="F88"/>
      <c r="G88"/>
      <c r="H88"/>
      <c r="I88"/>
      <c r="J88"/>
      <c r="K88"/>
      <c r="L88"/>
      <c r="M88"/>
      <c r="N88"/>
      <c r="O88"/>
      <c r="P88"/>
      <c r="Q88"/>
    </row>
    <row r="89" spans="2:17" ht="14.5">
      <c r="B89"/>
      <c r="C89"/>
      <c r="D89"/>
      <c r="E89"/>
      <c r="F89"/>
      <c r="G89"/>
      <c r="H89"/>
      <c r="I89"/>
      <c r="J89"/>
      <c r="K89"/>
      <c r="L89"/>
      <c r="M89"/>
      <c r="N89"/>
      <c r="O89"/>
      <c r="P89"/>
      <c r="Q89"/>
    </row>
    <row r="90" spans="2:17" ht="14.5">
      <c r="B90"/>
      <c r="C90"/>
      <c r="D90"/>
      <c r="E90"/>
      <c r="F90"/>
      <c r="G90"/>
      <c r="H90"/>
      <c r="I90"/>
      <c r="J90"/>
      <c r="K90"/>
      <c r="L90"/>
      <c r="M90"/>
      <c r="N90"/>
      <c r="O90"/>
      <c r="P90"/>
      <c r="Q90"/>
    </row>
    <row r="91" spans="2:17" ht="14.5">
      <c r="B91"/>
      <c r="C91"/>
      <c r="D91"/>
      <c r="E91"/>
      <c r="F91"/>
      <c r="G91"/>
      <c r="H91"/>
      <c r="I91"/>
      <c r="J91"/>
      <c r="K91"/>
      <c r="L91"/>
      <c r="M91"/>
      <c r="N91"/>
      <c r="O91"/>
      <c r="P91"/>
      <c r="Q91"/>
    </row>
    <row r="92" spans="2:17" ht="14.5">
      <c r="B92"/>
      <c r="C92"/>
      <c r="D92"/>
      <c r="E92"/>
      <c r="F92"/>
      <c r="G92"/>
      <c r="H92"/>
      <c r="I92"/>
      <c r="J92"/>
      <c r="K92"/>
      <c r="L92"/>
      <c r="M92"/>
      <c r="N92"/>
      <c r="O92"/>
      <c r="P92"/>
      <c r="Q92"/>
    </row>
    <row r="93" spans="2:17" ht="14.5">
      <c r="B93"/>
      <c r="C93"/>
      <c r="D93"/>
      <c r="E93"/>
      <c r="F93"/>
      <c r="G93"/>
      <c r="H93"/>
      <c r="I93"/>
      <c r="J93"/>
      <c r="K93"/>
      <c r="L93"/>
      <c r="M93"/>
      <c r="N93"/>
      <c r="O93"/>
      <c r="P93"/>
      <c r="Q93"/>
    </row>
    <row r="94" spans="2:17" ht="14.5">
      <c r="B94"/>
      <c r="C94"/>
      <c r="D94"/>
      <c r="E94"/>
      <c r="F94"/>
      <c r="G94"/>
      <c r="H94"/>
      <c r="I94"/>
      <c r="J94"/>
      <c r="K94"/>
      <c r="L94"/>
      <c r="M94"/>
      <c r="N94"/>
      <c r="O94"/>
      <c r="P94"/>
      <c r="Q94"/>
    </row>
    <row r="95" spans="2:17" ht="14.5">
      <c r="B95"/>
      <c r="C95"/>
      <c r="D95"/>
      <c r="E95"/>
      <c r="F95"/>
      <c r="G95"/>
      <c r="H95"/>
      <c r="I95"/>
      <c r="J95"/>
      <c r="K95"/>
      <c r="L95"/>
      <c r="M95"/>
      <c r="N95"/>
      <c r="O95"/>
      <c r="P95"/>
      <c r="Q95"/>
    </row>
    <row r="96" spans="2:17" ht="14.5">
      <c r="B96"/>
      <c r="C96"/>
      <c r="D96"/>
      <c r="E96"/>
      <c r="F96"/>
      <c r="G96"/>
      <c r="H96"/>
      <c r="I96"/>
      <c r="J96"/>
      <c r="K96"/>
      <c r="L96"/>
      <c r="M96"/>
      <c r="N96"/>
      <c r="O96"/>
      <c r="P96"/>
      <c r="Q96"/>
    </row>
    <row r="97" spans="2:17" ht="14.5">
      <c r="B97"/>
      <c r="C97"/>
      <c r="D97"/>
      <c r="E97"/>
      <c r="F97"/>
      <c r="G97"/>
      <c r="H97"/>
      <c r="I97"/>
      <c r="J97"/>
      <c r="K97"/>
      <c r="L97"/>
      <c r="M97"/>
      <c r="N97"/>
      <c r="O97"/>
      <c r="P97"/>
      <c r="Q97"/>
    </row>
    <row r="98" spans="2:17" ht="14.5">
      <c r="B98"/>
      <c r="C98"/>
      <c r="D98"/>
      <c r="E98"/>
      <c r="F98"/>
      <c r="G98"/>
      <c r="H98"/>
      <c r="I98"/>
      <c r="J98"/>
      <c r="K98"/>
      <c r="L98"/>
      <c r="M98"/>
      <c r="N98"/>
      <c r="O98"/>
      <c r="P98"/>
      <c r="Q98"/>
    </row>
    <row r="99" spans="2:17" ht="14.5">
      <c r="B99"/>
      <c r="C99"/>
      <c r="D99"/>
      <c r="E99"/>
      <c r="F99"/>
      <c r="G99"/>
      <c r="H99"/>
      <c r="I99"/>
      <c r="J99"/>
      <c r="K99"/>
      <c r="L99"/>
      <c r="M99"/>
      <c r="N99"/>
      <c r="O99"/>
      <c r="P99"/>
      <c r="Q99"/>
    </row>
    <row r="100" spans="2:17" ht="14.5">
      <c r="B100"/>
      <c r="C100"/>
      <c r="D100"/>
      <c r="E100"/>
      <c r="F100"/>
      <c r="G100"/>
      <c r="H100"/>
      <c r="I100"/>
      <c r="J100"/>
      <c r="K100"/>
      <c r="L100"/>
      <c r="M100"/>
      <c r="N100"/>
      <c r="O100"/>
      <c r="P100"/>
      <c r="Q100"/>
    </row>
    <row r="101" spans="2:17" ht="14.5">
      <c r="B101"/>
      <c r="C101"/>
      <c r="D101"/>
      <c r="E101"/>
      <c r="F101"/>
      <c r="G101"/>
      <c r="H101"/>
      <c r="I101"/>
      <c r="J101"/>
      <c r="K101"/>
      <c r="L101"/>
      <c r="M101"/>
      <c r="N101"/>
      <c r="O101"/>
      <c r="P101"/>
      <c r="Q101"/>
    </row>
    <row r="102" spans="2:17" ht="14.5">
      <c r="B102"/>
      <c r="C102"/>
      <c r="D102"/>
      <c r="E102"/>
      <c r="F102"/>
      <c r="G102"/>
      <c r="H102"/>
      <c r="I102"/>
      <c r="J102"/>
      <c r="K102"/>
      <c r="L102"/>
      <c r="M102"/>
      <c r="N102"/>
      <c r="O102"/>
      <c r="P102"/>
      <c r="Q102"/>
    </row>
    <row r="103" spans="2:17" ht="14.5">
      <c r="B103"/>
      <c r="C103"/>
      <c r="D103"/>
      <c r="E103"/>
      <c r="F103"/>
      <c r="G103"/>
      <c r="H103"/>
      <c r="I103"/>
      <c r="J103"/>
      <c r="K103"/>
      <c r="L103"/>
      <c r="M103"/>
      <c r="N103"/>
      <c r="O103"/>
      <c r="P103"/>
      <c r="Q103"/>
    </row>
    <row r="104" spans="2:17" ht="14.5">
      <c r="B104"/>
      <c r="C104"/>
      <c r="D104"/>
      <c r="E104"/>
      <c r="F104"/>
      <c r="G104"/>
      <c r="H104"/>
      <c r="I104"/>
      <c r="J104"/>
      <c r="K104"/>
      <c r="L104"/>
      <c r="M104"/>
      <c r="N104"/>
      <c r="O104"/>
      <c r="P104"/>
      <c r="Q104"/>
    </row>
    <row r="105" spans="2:17" ht="14.5">
      <c r="B105"/>
      <c r="C105"/>
      <c r="D105"/>
      <c r="E105"/>
      <c r="F105"/>
      <c r="G105"/>
      <c r="H105"/>
      <c r="I105"/>
      <c r="J105"/>
      <c r="K105"/>
      <c r="L105"/>
      <c r="M105"/>
      <c r="N105"/>
      <c r="O105"/>
      <c r="P105"/>
      <c r="Q105"/>
    </row>
    <row r="106" spans="2:17" ht="14.5">
      <c r="B106"/>
      <c r="C106"/>
      <c r="D106"/>
      <c r="E106"/>
      <c r="F106"/>
      <c r="G106"/>
      <c r="H106"/>
      <c r="I106"/>
      <c r="J106"/>
      <c r="K106"/>
      <c r="L106"/>
      <c r="M106"/>
      <c r="N106"/>
      <c r="O106"/>
      <c r="P106"/>
      <c r="Q106"/>
    </row>
    <row r="107" spans="2:17" ht="14.5">
      <c r="B107"/>
      <c r="C107"/>
      <c r="D107"/>
      <c r="E107"/>
      <c r="F107"/>
      <c r="G107"/>
      <c r="H107"/>
      <c r="I107"/>
      <c r="J107"/>
      <c r="K107"/>
      <c r="L107"/>
      <c r="M107"/>
      <c r="N107"/>
      <c r="O107"/>
      <c r="P107"/>
      <c r="Q107"/>
    </row>
    <row r="108" spans="2:17" ht="14.5">
      <c r="B108"/>
      <c r="C108"/>
      <c r="D108"/>
      <c r="E108"/>
      <c r="F108"/>
      <c r="G108"/>
      <c r="H108"/>
      <c r="I108"/>
      <c r="J108"/>
      <c r="K108"/>
      <c r="L108"/>
      <c r="M108"/>
      <c r="N108"/>
      <c r="O108"/>
      <c r="P108"/>
      <c r="Q108"/>
    </row>
    <row r="109" spans="2:17" ht="14.5">
      <c r="B109"/>
      <c r="C109"/>
      <c r="D109"/>
      <c r="E109"/>
      <c r="F109"/>
      <c r="G109"/>
      <c r="H109"/>
      <c r="I109"/>
      <c r="J109"/>
      <c r="K109"/>
      <c r="L109"/>
      <c r="M109"/>
      <c r="N109"/>
      <c r="O109"/>
      <c r="P109"/>
      <c r="Q109"/>
    </row>
    <row r="110" spans="2:17" ht="14.5">
      <c r="B110"/>
      <c r="C110"/>
      <c r="D110"/>
      <c r="E110"/>
      <c r="F110"/>
      <c r="G110"/>
      <c r="H110"/>
      <c r="I110"/>
      <c r="J110"/>
      <c r="K110"/>
      <c r="L110"/>
      <c r="M110"/>
      <c r="N110"/>
      <c r="O110"/>
      <c r="P110"/>
      <c r="Q110"/>
    </row>
    <row r="111" spans="2:17" ht="14.5">
      <c r="B111"/>
      <c r="C111"/>
      <c r="D111"/>
      <c r="E111"/>
      <c r="F111"/>
      <c r="G111"/>
      <c r="H111"/>
      <c r="I111"/>
      <c r="J111"/>
      <c r="K111"/>
      <c r="L111"/>
      <c r="M111"/>
      <c r="N111"/>
      <c r="O111"/>
      <c r="P111"/>
      <c r="Q111"/>
    </row>
    <row r="112" spans="2:17" ht="14.5">
      <c r="B112"/>
      <c r="C112"/>
      <c r="D112"/>
      <c r="E112"/>
      <c r="F112"/>
      <c r="G112"/>
      <c r="H112"/>
      <c r="I112"/>
      <c r="J112"/>
      <c r="K112"/>
      <c r="L112"/>
      <c r="M112"/>
      <c r="N112"/>
      <c r="O112"/>
      <c r="P112"/>
      <c r="Q112"/>
    </row>
    <row r="113" spans="2:17" ht="14.5">
      <c r="B113"/>
      <c r="C113"/>
      <c r="D113"/>
      <c r="E113"/>
      <c r="F113"/>
      <c r="G113"/>
      <c r="H113"/>
      <c r="I113"/>
      <c r="J113"/>
      <c r="K113"/>
      <c r="L113"/>
      <c r="M113"/>
      <c r="N113"/>
      <c r="O113"/>
      <c r="P113"/>
      <c r="Q113"/>
    </row>
    <row r="114" spans="2:17" ht="14.5">
      <c r="B114"/>
      <c r="C114"/>
      <c r="D114"/>
      <c r="E114"/>
      <c r="F114"/>
      <c r="G114"/>
      <c r="H114"/>
      <c r="I114"/>
      <c r="J114"/>
      <c r="K114"/>
      <c r="L114"/>
      <c r="M114"/>
      <c r="N114"/>
      <c r="O114"/>
      <c r="P114"/>
      <c r="Q114"/>
    </row>
    <row r="115" spans="2:17" ht="14.5">
      <c r="B115"/>
      <c r="C115"/>
      <c r="D115"/>
      <c r="E115"/>
      <c r="F115"/>
      <c r="G115"/>
      <c r="H115"/>
      <c r="I115"/>
      <c r="J115"/>
      <c r="K115"/>
      <c r="L115"/>
      <c r="M115"/>
      <c r="N115"/>
      <c r="O115"/>
      <c r="P115"/>
      <c r="Q115"/>
    </row>
    <row r="116" spans="2:17" ht="14.5">
      <c r="B116"/>
      <c r="C116"/>
      <c r="D116"/>
      <c r="E116"/>
      <c r="F116"/>
      <c r="G116"/>
      <c r="H116"/>
      <c r="I116"/>
      <c r="J116"/>
      <c r="K116"/>
      <c r="L116"/>
      <c r="M116"/>
      <c r="N116"/>
      <c r="O116"/>
      <c r="P116"/>
      <c r="Q116"/>
    </row>
    <row r="117" spans="2:17" ht="14.5">
      <c r="B117"/>
      <c r="C117"/>
      <c r="D117"/>
      <c r="E117"/>
      <c r="F117"/>
      <c r="G117"/>
      <c r="H117"/>
      <c r="I117"/>
      <c r="J117"/>
      <c r="K117"/>
      <c r="L117"/>
      <c r="M117"/>
      <c r="N117"/>
      <c r="O117"/>
      <c r="P117"/>
      <c r="Q117"/>
    </row>
    <row r="118" spans="2:17" ht="14.5">
      <c r="B118"/>
      <c r="C118"/>
      <c r="D118"/>
      <c r="E118"/>
      <c r="F118"/>
      <c r="G118"/>
      <c r="H118"/>
      <c r="I118"/>
      <c r="J118"/>
      <c r="K118"/>
      <c r="L118"/>
      <c r="M118"/>
      <c r="N118"/>
      <c r="O118"/>
      <c r="P118"/>
      <c r="Q118"/>
    </row>
    <row r="119" spans="2:17" ht="14.5">
      <c r="B119"/>
      <c r="C119"/>
      <c r="D119"/>
      <c r="E119"/>
      <c r="F119"/>
      <c r="G119"/>
      <c r="H119"/>
      <c r="I119"/>
      <c r="J119"/>
      <c r="K119"/>
      <c r="L119"/>
      <c r="M119"/>
      <c r="N119"/>
      <c r="O119"/>
      <c r="P119"/>
      <c r="Q119"/>
    </row>
    <row r="120" spans="2:17" ht="14.5">
      <c r="B120"/>
      <c r="C120"/>
      <c r="D120"/>
      <c r="E120"/>
      <c r="F120"/>
      <c r="G120"/>
      <c r="H120"/>
      <c r="I120"/>
      <c r="J120"/>
      <c r="K120"/>
      <c r="L120"/>
      <c r="M120"/>
      <c r="N120"/>
      <c r="O120"/>
      <c r="P120"/>
      <c r="Q120"/>
    </row>
    <row r="121" spans="2:17" ht="14.5">
      <c r="B121"/>
      <c r="C121"/>
      <c r="D121"/>
      <c r="E121"/>
      <c r="F121"/>
      <c r="G121"/>
      <c r="H121"/>
      <c r="I121"/>
      <c r="J121"/>
      <c r="K121"/>
      <c r="L121"/>
      <c r="M121"/>
      <c r="N121"/>
      <c r="O121"/>
      <c r="P121"/>
      <c r="Q121"/>
    </row>
    <row r="122" spans="2:17" ht="14.5">
      <c r="B122"/>
      <c r="C122"/>
      <c r="D122"/>
      <c r="E122"/>
      <c r="F122"/>
      <c r="G122"/>
      <c r="H122"/>
      <c r="I122"/>
      <c r="J122"/>
      <c r="K122"/>
      <c r="L122"/>
      <c r="M122"/>
      <c r="N122"/>
      <c r="O122"/>
      <c r="P122"/>
      <c r="Q122"/>
    </row>
    <row r="123" spans="2:17" ht="14.5">
      <c r="B123"/>
      <c r="C123"/>
      <c r="D123"/>
      <c r="E123"/>
      <c r="F123"/>
      <c r="G123"/>
      <c r="H123"/>
      <c r="I123"/>
      <c r="J123"/>
      <c r="K123"/>
      <c r="L123"/>
      <c r="M123"/>
      <c r="N123"/>
      <c r="O123"/>
      <c r="P123"/>
      <c r="Q123"/>
    </row>
    <row r="124" spans="2:17" ht="14.5">
      <c r="B124"/>
      <c r="C124"/>
      <c r="D124"/>
      <c r="E124"/>
      <c r="F124"/>
      <c r="G124"/>
      <c r="H124"/>
      <c r="I124"/>
      <c r="J124"/>
      <c r="K124"/>
      <c r="L124"/>
      <c r="M124"/>
      <c r="N124"/>
      <c r="O124"/>
      <c r="P124"/>
      <c r="Q124"/>
    </row>
    <row r="125" spans="2:17" ht="14.5">
      <c r="B125"/>
      <c r="C125"/>
      <c r="D125"/>
      <c r="E125"/>
      <c r="F125"/>
      <c r="G125"/>
      <c r="H125"/>
      <c r="I125"/>
      <c r="J125"/>
      <c r="K125"/>
      <c r="L125"/>
      <c r="M125"/>
      <c r="N125"/>
      <c r="O125"/>
      <c r="P125"/>
      <c r="Q125"/>
    </row>
    <row r="126" spans="2:17" ht="14.5">
      <c r="B126"/>
      <c r="C126"/>
      <c r="D126"/>
      <c r="E126"/>
      <c r="F126"/>
      <c r="G126"/>
      <c r="H126"/>
      <c r="I126"/>
      <c r="J126"/>
      <c r="K126"/>
      <c r="L126"/>
      <c r="M126"/>
      <c r="N126"/>
      <c r="O126"/>
      <c r="P126"/>
      <c r="Q126"/>
    </row>
    <row r="127" spans="2:17" ht="14.5">
      <c r="B127"/>
      <c r="C127"/>
      <c r="D127"/>
      <c r="E127"/>
      <c r="F127"/>
      <c r="G127"/>
      <c r="H127"/>
      <c r="I127"/>
      <c r="J127"/>
      <c r="K127"/>
      <c r="L127"/>
      <c r="M127"/>
      <c r="N127"/>
      <c r="O127"/>
      <c r="P127"/>
      <c r="Q127"/>
    </row>
    <row r="128" spans="2:17" ht="14.5">
      <c r="B128"/>
      <c r="C128"/>
      <c r="D128"/>
      <c r="E128"/>
      <c r="F128"/>
      <c r="G128"/>
      <c r="H128"/>
      <c r="I128"/>
      <c r="J128"/>
      <c r="K128"/>
      <c r="L128"/>
      <c r="M128"/>
      <c r="N128"/>
      <c r="O128"/>
      <c r="P128"/>
      <c r="Q128"/>
    </row>
    <row r="129" spans="2:17" ht="14.5">
      <c r="B129"/>
      <c r="C129"/>
      <c r="D129"/>
      <c r="E129"/>
      <c r="F129"/>
      <c r="G129"/>
      <c r="H129"/>
      <c r="I129"/>
      <c r="J129"/>
      <c r="K129"/>
      <c r="L129"/>
      <c r="M129"/>
      <c r="N129"/>
      <c r="O129"/>
      <c r="P129"/>
      <c r="Q129"/>
    </row>
    <row r="130" spans="2:17" ht="14.5">
      <c r="B130"/>
      <c r="C130"/>
      <c r="D130"/>
      <c r="E130"/>
      <c r="F130"/>
      <c r="G130"/>
      <c r="H130"/>
      <c r="I130"/>
      <c r="J130"/>
      <c r="K130"/>
      <c r="L130"/>
      <c r="M130"/>
      <c r="N130"/>
      <c r="O130"/>
      <c r="P130"/>
      <c r="Q130"/>
    </row>
    <row r="131" spans="2:17" ht="14.5">
      <c r="B131"/>
      <c r="C131"/>
      <c r="D131"/>
      <c r="E131"/>
      <c r="F131"/>
      <c r="G131"/>
      <c r="H131"/>
      <c r="I131"/>
      <c r="J131"/>
      <c r="K131"/>
      <c r="L131"/>
      <c r="M131"/>
      <c r="N131"/>
      <c r="O131"/>
      <c r="P131"/>
      <c r="Q131"/>
    </row>
    <row r="132" spans="2:17" ht="14.5">
      <c r="B132"/>
      <c r="C132"/>
      <c r="D132"/>
      <c r="E132"/>
      <c r="F132"/>
      <c r="G132"/>
      <c r="H132"/>
      <c r="I132"/>
      <c r="J132"/>
      <c r="K132"/>
      <c r="L132"/>
      <c r="M132"/>
      <c r="N132"/>
      <c r="O132"/>
      <c r="P132"/>
      <c r="Q132"/>
    </row>
    <row r="133" spans="2:17" ht="14.5">
      <c r="B133"/>
      <c r="C133"/>
      <c r="D133"/>
      <c r="E133"/>
      <c r="F133"/>
      <c r="G133"/>
      <c r="H133"/>
      <c r="I133"/>
      <c r="J133"/>
      <c r="K133"/>
      <c r="L133"/>
      <c r="M133"/>
      <c r="N133"/>
      <c r="O133"/>
      <c r="P133"/>
      <c r="Q133"/>
    </row>
    <row r="134" spans="2:17" ht="14.5">
      <c r="B134"/>
      <c r="C134"/>
      <c r="D134"/>
      <c r="E134"/>
      <c r="F134"/>
      <c r="G134"/>
      <c r="H134"/>
      <c r="I134"/>
      <c r="J134"/>
      <c r="K134"/>
      <c r="L134"/>
      <c r="M134"/>
      <c r="N134"/>
      <c r="O134"/>
      <c r="P134"/>
      <c r="Q134"/>
    </row>
    <row r="135" spans="2:17" ht="14.5">
      <c r="B135"/>
      <c r="C135"/>
      <c r="D135"/>
      <c r="E135"/>
      <c r="F135"/>
      <c r="G135"/>
      <c r="H135"/>
      <c r="I135"/>
      <c r="J135"/>
      <c r="K135"/>
      <c r="L135"/>
      <c r="M135"/>
      <c r="N135"/>
      <c r="O135"/>
      <c r="P135"/>
      <c r="Q135"/>
    </row>
    <row r="136" spans="2:17" ht="14.5">
      <c r="B136"/>
      <c r="C136"/>
      <c r="D136"/>
      <c r="E136"/>
      <c r="F136"/>
      <c r="G136"/>
      <c r="H136"/>
      <c r="I136"/>
      <c r="J136"/>
      <c r="K136"/>
      <c r="L136"/>
      <c r="M136"/>
      <c r="N136"/>
      <c r="O136"/>
      <c r="P136"/>
      <c r="Q136"/>
    </row>
    <row r="137" spans="2:17" ht="14.5">
      <c r="B137"/>
      <c r="C137"/>
      <c r="D137"/>
      <c r="E137"/>
      <c r="F137"/>
      <c r="G137"/>
      <c r="H137"/>
      <c r="I137"/>
      <c r="J137"/>
      <c r="K137"/>
      <c r="L137"/>
      <c r="M137"/>
      <c r="N137"/>
      <c r="O137"/>
      <c r="P137"/>
      <c r="Q137"/>
    </row>
    <row r="138" spans="2:17" ht="14.5">
      <c r="B138"/>
      <c r="C138"/>
      <c r="D138"/>
      <c r="E138"/>
      <c r="F138"/>
      <c r="G138"/>
      <c r="H138"/>
      <c r="I138"/>
      <c r="J138"/>
      <c r="K138"/>
      <c r="L138"/>
      <c r="M138"/>
      <c r="N138"/>
      <c r="O138"/>
      <c r="P138"/>
      <c r="Q138"/>
    </row>
    <row r="139" spans="2:17" ht="14.5">
      <c r="B139"/>
      <c r="C139"/>
      <c r="D139"/>
      <c r="E139"/>
      <c r="F139"/>
      <c r="G139"/>
      <c r="H139"/>
      <c r="I139"/>
      <c r="J139"/>
      <c r="K139"/>
      <c r="L139"/>
      <c r="M139"/>
      <c r="N139"/>
      <c r="O139"/>
      <c r="P139"/>
      <c r="Q139"/>
    </row>
    <row r="140" spans="2:17" ht="14.5">
      <c r="B140"/>
      <c r="C140"/>
      <c r="D140"/>
      <c r="E140"/>
      <c r="F140"/>
      <c r="G140"/>
      <c r="H140"/>
      <c r="I140"/>
      <c r="J140"/>
      <c r="K140"/>
      <c r="L140"/>
      <c r="M140"/>
      <c r="N140"/>
      <c r="O140"/>
      <c r="P140"/>
      <c r="Q140"/>
    </row>
    <row r="141" spans="2:17" ht="14.5">
      <c r="B141"/>
      <c r="C141"/>
      <c r="D141"/>
      <c r="E141"/>
      <c r="F141"/>
      <c r="G141"/>
      <c r="H141"/>
      <c r="I141"/>
      <c r="J141"/>
      <c r="K141"/>
      <c r="L141"/>
      <c r="M141"/>
      <c r="N141"/>
      <c r="O141"/>
      <c r="P141"/>
      <c r="Q141"/>
    </row>
    <row r="142" spans="2:17" ht="14.5">
      <c r="B142"/>
      <c r="C142"/>
      <c r="D142"/>
      <c r="E142"/>
      <c r="F142"/>
      <c r="G142"/>
      <c r="H142"/>
      <c r="I142"/>
      <c r="J142"/>
      <c r="K142"/>
      <c r="L142"/>
      <c r="M142"/>
      <c r="N142"/>
      <c r="O142"/>
      <c r="P142"/>
      <c r="Q142"/>
    </row>
    <row r="143" spans="2:17" ht="14.5">
      <c r="B143"/>
      <c r="C143"/>
      <c r="D143"/>
      <c r="E143"/>
      <c r="F143"/>
      <c r="G143"/>
      <c r="H143"/>
      <c r="I143"/>
      <c r="J143"/>
      <c r="K143"/>
      <c r="L143"/>
      <c r="M143"/>
      <c r="N143"/>
      <c r="O143"/>
      <c r="P143"/>
      <c r="Q143"/>
    </row>
    <row r="144" spans="2:17" ht="14.5">
      <c r="B144"/>
      <c r="C144"/>
      <c r="D144"/>
      <c r="E144"/>
      <c r="F144"/>
      <c r="G144"/>
      <c r="H144"/>
      <c r="I144"/>
      <c r="J144"/>
      <c r="K144"/>
      <c r="L144"/>
      <c r="M144"/>
      <c r="N144"/>
      <c r="O144"/>
      <c r="P144"/>
      <c r="Q144"/>
    </row>
    <row r="145" spans="2:17" ht="14.5">
      <c r="B145"/>
      <c r="C145"/>
      <c r="D145"/>
      <c r="E145"/>
      <c r="F145"/>
      <c r="G145"/>
      <c r="H145"/>
      <c r="I145"/>
      <c r="J145"/>
      <c r="K145"/>
      <c r="L145"/>
      <c r="M145"/>
      <c r="N145"/>
      <c r="O145"/>
      <c r="P145"/>
      <c r="Q145"/>
    </row>
    <row r="146" spans="2:17" ht="14.5">
      <c r="B146"/>
      <c r="C146"/>
      <c r="D146"/>
      <c r="E146"/>
      <c r="F146"/>
      <c r="G146"/>
      <c r="H146"/>
      <c r="I146"/>
      <c r="J146"/>
      <c r="K146"/>
      <c r="L146"/>
      <c r="M146"/>
      <c r="N146"/>
      <c r="O146"/>
      <c r="P146"/>
      <c r="Q146"/>
    </row>
    <row r="147" spans="2:17" ht="14.5">
      <c r="B147"/>
      <c r="C147"/>
      <c r="D147"/>
      <c r="E147"/>
      <c r="F147"/>
      <c r="G147"/>
      <c r="H147"/>
      <c r="I147"/>
      <c r="J147"/>
      <c r="K147"/>
      <c r="L147"/>
      <c r="M147"/>
      <c r="N147"/>
      <c r="O147"/>
      <c r="P147"/>
      <c r="Q147"/>
    </row>
    <row r="148" spans="2:17" ht="14.5">
      <c r="B148"/>
      <c r="C148"/>
      <c r="D148"/>
      <c r="E148"/>
      <c r="F148"/>
      <c r="G148"/>
      <c r="H148"/>
      <c r="I148"/>
      <c r="J148"/>
      <c r="K148"/>
      <c r="L148"/>
      <c r="M148"/>
      <c r="N148"/>
      <c r="O148"/>
      <c r="P148"/>
      <c r="Q148"/>
    </row>
    <row r="149" spans="2:17" ht="14.5">
      <c r="B149"/>
      <c r="C149"/>
      <c r="D149"/>
      <c r="E149"/>
      <c r="F149"/>
      <c r="G149"/>
      <c r="H149"/>
      <c r="I149"/>
      <c r="J149"/>
      <c r="K149"/>
      <c r="L149"/>
      <c r="M149"/>
      <c r="N149"/>
      <c r="O149"/>
      <c r="P149"/>
      <c r="Q149"/>
    </row>
    <row r="150" spans="2:17" ht="14.5">
      <c r="B150"/>
      <c r="C150"/>
      <c r="D150"/>
      <c r="E150"/>
      <c r="F150"/>
      <c r="G150"/>
      <c r="H150"/>
      <c r="I150"/>
      <c r="J150"/>
      <c r="K150"/>
      <c r="L150"/>
      <c r="M150"/>
      <c r="N150"/>
      <c r="O150"/>
      <c r="P150"/>
      <c r="Q150"/>
    </row>
    <row r="151" spans="2:17" ht="14.5">
      <c r="B151"/>
      <c r="C151"/>
      <c r="D151"/>
      <c r="E151"/>
      <c r="F151"/>
      <c r="G151"/>
      <c r="H151"/>
      <c r="I151"/>
      <c r="J151"/>
      <c r="K151"/>
      <c r="L151"/>
      <c r="M151"/>
      <c r="N151"/>
      <c r="O151"/>
      <c r="P151"/>
      <c r="Q151"/>
    </row>
    <row r="152" spans="2:17" ht="14.5">
      <c r="B152"/>
      <c r="C152"/>
      <c r="D152"/>
      <c r="E152"/>
      <c r="F152"/>
      <c r="G152"/>
      <c r="H152"/>
      <c r="I152"/>
      <c r="J152"/>
      <c r="K152"/>
      <c r="L152"/>
      <c r="M152"/>
      <c r="N152"/>
      <c r="O152"/>
      <c r="P152"/>
      <c r="Q152"/>
    </row>
    <row r="153" spans="2:17" ht="14.5">
      <c r="B153"/>
      <c r="C153"/>
      <c r="D153"/>
      <c r="E153"/>
      <c r="F153"/>
      <c r="G153"/>
      <c r="H153"/>
      <c r="I153"/>
      <c r="J153"/>
      <c r="K153"/>
      <c r="L153"/>
      <c r="M153"/>
      <c r="N153"/>
      <c r="O153"/>
      <c r="P153"/>
      <c r="Q153"/>
    </row>
    <row r="154" spans="2:17" ht="14.5">
      <c r="B154"/>
      <c r="C154"/>
      <c r="D154"/>
      <c r="E154"/>
      <c r="F154"/>
      <c r="G154"/>
      <c r="H154"/>
      <c r="I154"/>
      <c r="J154"/>
      <c r="K154"/>
      <c r="L154"/>
      <c r="M154"/>
      <c r="N154"/>
      <c r="O154"/>
      <c r="P154"/>
      <c r="Q154"/>
    </row>
    <row r="155" spans="2:17" ht="14.5">
      <c r="B155"/>
      <c r="C155"/>
      <c r="D155"/>
      <c r="E155"/>
      <c r="F155"/>
      <c r="G155"/>
      <c r="H155"/>
      <c r="I155"/>
      <c r="J155"/>
      <c r="K155"/>
      <c r="L155"/>
      <c r="M155"/>
      <c r="N155"/>
      <c r="O155"/>
      <c r="P155"/>
      <c r="Q155"/>
    </row>
    <row r="156" spans="2:17" ht="14.5">
      <c r="B156"/>
      <c r="C156"/>
      <c r="D156"/>
      <c r="E156"/>
      <c r="F156"/>
      <c r="G156"/>
      <c r="H156"/>
      <c r="I156"/>
      <c r="J156"/>
      <c r="K156"/>
      <c r="L156"/>
      <c r="M156"/>
      <c r="N156"/>
      <c r="O156"/>
      <c r="P156"/>
      <c r="Q156"/>
    </row>
    <row r="157" spans="2:17" ht="14.5">
      <c r="B157"/>
      <c r="C157"/>
      <c r="D157"/>
      <c r="E157"/>
      <c r="F157"/>
      <c r="G157"/>
      <c r="H157"/>
      <c r="I157"/>
      <c r="J157"/>
      <c r="K157"/>
      <c r="L157"/>
      <c r="M157"/>
      <c r="N157"/>
      <c r="O157"/>
      <c r="P157"/>
      <c r="Q157"/>
    </row>
    <row r="158" spans="2:17" ht="14.5">
      <c r="B158"/>
      <c r="C158"/>
      <c r="D158"/>
      <c r="E158"/>
      <c r="F158"/>
      <c r="G158"/>
      <c r="H158"/>
      <c r="I158"/>
      <c r="J158"/>
      <c r="K158"/>
      <c r="L158"/>
      <c r="M158"/>
      <c r="N158"/>
      <c r="O158"/>
      <c r="P158"/>
      <c r="Q158"/>
    </row>
    <row r="159" spans="2:17" ht="14.5">
      <c r="B159"/>
      <c r="C159"/>
      <c r="D159"/>
      <c r="E159"/>
      <c r="F159"/>
      <c r="G159"/>
      <c r="H159"/>
      <c r="I159"/>
      <c r="J159"/>
      <c r="K159"/>
      <c r="L159"/>
      <c r="M159"/>
      <c r="N159"/>
      <c r="O159"/>
      <c r="P159"/>
      <c r="Q159"/>
    </row>
    <row r="160" spans="2:17" ht="14.5">
      <c r="B160"/>
      <c r="C160"/>
      <c r="D160"/>
      <c r="E160"/>
      <c r="F160"/>
      <c r="G160"/>
      <c r="H160"/>
      <c r="I160"/>
      <c r="J160"/>
      <c r="K160"/>
      <c r="L160"/>
      <c r="M160"/>
      <c r="N160"/>
      <c r="O160"/>
      <c r="P160"/>
      <c r="Q160"/>
    </row>
    <row r="161" spans="2:17" ht="14.5">
      <c r="B161"/>
      <c r="C161"/>
      <c r="D161"/>
      <c r="E161"/>
      <c r="F161"/>
      <c r="G161"/>
      <c r="H161"/>
      <c r="I161"/>
      <c r="J161"/>
      <c r="K161"/>
      <c r="L161"/>
      <c r="M161"/>
      <c r="N161"/>
      <c r="O161"/>
      <c r="P161"/>
      <c r="Q161"/>
    </row>
    <row r="162" spans="2:17" ht="14.5">
      <c r="B162"/>
      <c r="C162"/>
      <c r="D162"/>
      <c r="E162"/>
      <c r="F162"/>
      <c r="G162"/>
      <c r="H162"/>
      <c r="I162"/>
      <c r="J162"/>
      <c r="K162"/>
      <c r="L162"/>
      <c r="M162"/>
      <c r="N162"/>
      <c r="O162"/>
      <c r="P162"/>
      <c r="Q162"/>
    </row>
    <row r="163" spans="2:17" ht="14.5">
      <c r="B163"/>
      <c r="C163"/>
      <c r="D163"/>
      <c r="E163"/>
      <c r="F163"/>
      <c r="G163"/>
      <c r="H163"/>
      <c r="I163"/>
      <c r="J163"/>
      <c r="K163"/>
      <c r="L163"/>
      <c r="M163"/>
      <c r="N163"/>
      <c r="O163"/>
      <c r="P163"/>
      <c r="Q163"/>
    </row>
    <row r="164" spans="2:17" ht="14.5">
      <c r="B164"/>
      <c r="C164"/>
      <c r="D164"/>
      <c r="E164"/>
      <c r="F164"/>
      <c r="G164"/>
      <c r="H164"/>
      <c r="I164"/>
      <c r="J164"/>
      <c r="K164"/>
      <c r="L164"/>
      <c r="M164"/>
      <c r="N164"/>
      <c r="O164"/>
      <c r="P164"/>
      <c r="Q164"/>
    </row>
    <row r="165" spans="2:17" ht="14.5">
      <c r="B165"/>
      <c r="C165"/>
      <c r="D165"/>
      <c r="E165"/>
      <c r="F165"/>
      <c r="G165"/>
      <c r="H165"/>
      <c r="I165"/>
      <c r="J165"/>
      <c r="K165"/>
      <c r="L165"/>
      <c r="M165"/>
      <c r="N165"/>
      <c r="O165"/>
      <c r="P165"/>
      <c r="Q165"/>
    </row>
    <row r="166" spans="2:17" ht="14.5">
      <c r="B166"/>
      <c r="C166"/>
      <c r="D166"/>
      <c r="E166"/>
      <c r="F166"/>
      <c r="G166"/>
      <c r="H166"/>
      <c r="I166"/>
      <c r="J166"/>
      <c r="K166"/>
      <c r="L166"/>
      <c r="M166"/>
      <c r="N166"/>
      <c r="O166"/>
      <c r="P166"/>
      <c r="Q166"/>
    </row>
    <row r="167" spans="2:17" ht="14.5">
      <c r="B167"/>
      <c r="C167"/>
      <c r="D167"/>
      <c r="E167"/>
      <c r="F167"/>
      <c r="G167"/>
      <c r="H167"/>
      <c r="I167"/>
      <c r="J167"/>
      <c r="K167"/>
      <c r="L167"/>
      <c r="M167"/>
      <c r="N167"/>
      <c r="O167"/>
      <c r="P167"/>
      <c r="Q167"/>
    </row>
    <row r="168" spans="2:17" ht="14.5">
      <c r="B168"/>
      <c r="C168"/>
      <c r="D168"/>
      <c r="E168"/>
      <c r="F168"/>
      <c r="G168"/>
      <c r="H168"/>
      <c r="I168"/>
      <c r="J168"/>
      <c r="K168"/>
      <c r="L168"/>
      <c r="M168"/>
      <c r="N168"/>
      <c r="O168"/>
      <c r="P168"/>
      <c r="Q168"/>
    </row>
    <row r="169" spans="2:17" ht="14.5">
      <c r="B169"/>
      <c r="C169"/>
      <c r="D169"/>
      <c r="E169"/>
      <c r="F169"/>
      <c r="G169"/>
      <c r="H169"/>
      <c r="I169"/>
      <c r="J169"/>
      <c r="K169"/>
      <c r="L169"/>
      <c r="M169"/>
      <c r="N169"/>
      <c r="O169"/>
      <c r="P169"/>
      <c r="Q169"/>
    </row>
    <row r="170" spans="2:17" ht="14.5">
      <c r="B170"/>
      <c r="C170"/>
      <c r="D170"/>
      <c r="E170"/>
      <c r="F170"/>
      <c r="G170"/>
      <c r="H170"/>
      <c r="I170"/>
      <c r="J170"/>
      <c r="K170"/>
      <c r="L170"/>
      <c r="M170"/>
      <c r="N170"/>
      <c r="O170"/>
      <c r="P170"/>
      <c r="Q170"/>
    </row>
    <row r="171" spans="2:17" ht="14.5">
      <c r="B171"/>
      <c r="C171"/>
      <c r="D171"/>
      <c r="E171"/>
      <c r="F171"/>
      <c r="G171"/>
      <c r="H171"/>
      <c r="I171"/>
      <c r="J171"/>
      <c r="K171"/>
      <c r="L171"/>
      <c r="M171"/>
      <c r="N171"/>
      <c r="O171"/>
      <c r="P171"/>
      <c r="Q171"/>
    </row>
    <row r="172" spans="2:17" ht="14.5">
      <c r="B172"/>
      <c r="C172"/>
      <c r="D172"/>
      <c r="E172"/>
      <c r="F172"/>
      <c r="G172"/>
      <c r="H172"/>
      <c r="I172"/>
      <c r="J172"/>
      <c r="K172"/>
      <c r="L172"/>
      <c r="M172"/>
      <c r="N172"/>
      <c r="O172"/>
      <c r="P172"/>
      <c r="Q172"/>
    </row>
    <row r="173" spans="2:17" ht="14.5">
      <c r="B173"/>
      <c r="C173"/>
      <c r="D173"/>
      <c r="E173"/>
      <c r="F173"/>
      <c r="G173"/>
      <c r="H173"/>
      <c r="I173"/>
      <c r="J173"/>
      <c r="K173"/>
      <c r="L173"/>
      <c r="M173"/>
      <c r="N173"/>
      <c r="O173"/>
      <c r="P173"/>
      <c r="Q173"/>
    </row>
    <row r="174" spans="2:17" ht="14.5">
      <c r="B174"/>
      <c r="C174"/>
      <c r="D174"/>
      <c r="E174"/>
      <c r="F174"/>
      <c r="G174"/>
      <c r="H174"/>
      <c r="I174"/>
      <c r="J174"/>
      <c r="K174"/>
      <c r="L174"/>
      <c r="M174"/>
      <c r="N174"/>
      <c r="O174"/>
      <c r="P174"/>
      <c r="Q174"/>
    </row>
    <row r="175" spans="2:17" ht="14.5">
      <c r="B175"/>
      <c r="C175"/>
      <c r="D175"/>
      <c r="E175"/>
      <c r="F175"/>
      <c r="G175"/>
      <c r="H175"/>
      <c r="I175"/>
      <c r="J175"/>
      <c r="K175"/>
      <c r="L175"/>
      <c r="M175"/>
      <c r="N175"/>
      <c r="O175"/>
      <c r="P175"/>
      <c r="Q175"/>
    </row>
    <row r="176" spans="2:17" ht="14.5">
      <c r="B176"/>
      <c r="C176"/>
      <c r="D176"/>
      <c r="E176"/>
      <c r="F176"/>
      <c r="G176"/>
      <c r="H176"/>
      <c r="I176"/>
      <c r="J176"/>
      <c r="K176"/>
      <c r="L176"/>
      <c r="M176"/>
      <c r="N176"/>
      <c r="O176"/>
      <c r="P176"/>
      <c r="Q176"/>
    </row>
    <row r="177" spans="2:17" ht="14.5">
      <c r="B177"/>
      <c r="C177"/>
      <c r="D177"/>
      <c r="E177"/>
      <c r="F177"/>
      <c r="G177"/>
      <c r="H177"/>
      <c r="I177"/>
      <c r="J177"/>
      <c r="K177"/>
      <c r="L177"/>
      <c r="M177"/>
      <c r="N177"/>
      <c r="O177"/>
      <c r="P177"/>
      <c r="Q177"/>
    </row>
    <row r="178" spans="2:17" ht="14.5">
      <c r="B178"/>
      <c r="C178"/>
      <c r="D178"/>
      <c r="E178"/>
      <c r="F178"/>
      <c r="G178"/>
      <c r="H178"/>
      <c r="I178"/>
      <c r="J178"/>
      <c r="K178"/>
      <c r="L178"/>
      <c r="M178"/>
      <c r="N178"/>
      <c r="O178"/>
      <c r="P178"/>
      <c r="Q178"/>
    </row>
    <row r="179" spans="2:17" ht="14.5">
      <c r="B179"/>
      <c r="C179"/>
      <c r="D179"/>
      <c r="E179"/>
      <c r="F179"/>
      <c r="G179"/>
      <c r="H179"/>
      <c r="I179"/>
      <c r="J179"/>
      <c r="K179"/>
      <c r="L179"/>
      <c r="M179"/>
      <c r="N179"/>
      <c r="O179"/>
      <c r="P179"/>
      <c r="Q179"/>
    </row>
    <row r="180" spans="2:17" ht="14.5">
      <c r="B180"/>
      <c r="C180"/>
      <c r="D180"/>
      <c r="E180"/>
      <c r="F180"/>
      <c r="G180"/>
      <c r="H180"/>
      <c r="I180"/>
      <c r="J180"/>
      <c r="K180"/>
      <c r="L180"/>
      <c r="M180"/>
      <c r="N180"/>
      <c r="O180"/>
      <c r="P180"/>
      <c r="Q180"/>
    </row>
    <row r="181" spans="2:17" ht="14.5">
      <c r="B181"/>
      <c r="C181"/>
      <c r="D181"/>
      <c r="E181"/>
      <c r="F181"/>
      <c r="G181"/>
      <c r="H181"/>
      <c r="I181"/>
      <c r="J181"/>
      <c r="K181"/>
      <c r="L181"/>
      <c r="M181"/>
      <c r="N181"/>
      <c r="O181"/>
      <c r="P181"/>
      <c r="Q181"/>
    </row>
    <row r="182" spans="2:17" ht="14.5">
      <c r="B182"/>
      <c r="C182"/>
      <c r="D182"/>
      <c r="E182"/>
      <c r="F182"/>
      <c r="G182"/>
      <c r="H182"/>
      <c r="I182"/>
      <c r="J182"/>
      <c r="K182"/>
      <c r="L182"/>
      <c r="M182"/>
      <c r="N182"/>
      <c r="O182"/>
      <c r="P182"/>
      <c r="Q182"/>
    </row>
    <row r="183" spans="2:17" ht="14.5">
      <c r="B183"/>
      <c r="C183"/>
      <c r="D183"/>
      <c r="E183"/>
      <c r="F183"/>
      <c r="G183"/>
      <c r="H183"/>
      <c r="I183"/>
      <c r="J183"/>
      <c r="K183"/>
      <c r="L183"/>
      <c r="M183"/>
      <c r="N183"/>
      <c r="O183"/>
      <c r="P183"/>
      <c r="Q183"/>
    </row>
    <row r="184" spans="2:17" ht="14.5">
      <c r="B184"/>
      <c r="C184"/>
      <c r="D184"/>
      <c r="E184"/>
      <c r="F184"/>
      <c r="G184"/>
      <c r="H184"/>
      <c r="I184"/>
      <c r="J184"/>
      <c r="K184"/>
      <c r="L184"/>
      <c r="M184"/>
      <c r="N184"/>
      <c r="O184"/>
      <c r="P184"/>
      <c r="Q184"/>
    </row>
    <row r="185" spans="2:17" ht="14.5">
      <c r="B185"/>
      <c r="C185"/>
      <c r="D185"/>
      <c r="E185"/>
      <c r="F185"/>
      <c r="G185"/>
      <c r="H185"/>
      <c r="I185"/>
      <c r="J185"/>
      <c r="K185"/>
      <c r="L185"/>
      <c r="M185"/>
      <c r="N185"/>
      <c r="O185"/>
      <c r="P185"/>
      <c r="Q185"/>
    </row>
    <row r="186" spans="2:17" ht="14.5">
      <c r="B186"/>
      <c r="C186"/>
      <c r="D186"/>
      <c r="E186"/>
      <c r="F186"/>
      <c r="G186"/>
      <c r="H186"/>
      <c r="I186"/>
      <c r="J186"/>
      <c r="K186"/>
      <c r="L186"/>
      <c r="M186"/>
      <c r="N186"/>
      <c r="O186"/>
      <c r="P186"/>
      <c r="Q186"/>
    </row>
    <row r="187" spans="2:17" ht="14.5">
      <c r="B187"/>
      <c r="C187"/>
      <c r="D187"/>
      <c r="E187"/>
      <c r="F187"/>
      <c r="G187"/>
      <c r="H187"/>
      <c r="I187"/>
      <c r="J187"/>
      <c r="K187"/>
      <c r="L187"/>
      <c r="M187"/>
      <c r="N187"/>
      <c r="O187"/>
      <c r="P187"/>
      <c r="Q187"/>
    </row>
    <row r="188" spans="2:17" ht="14.5">
      <c r="B188"/>
      <c r="C188"/>
      <c r="D188"/>
      <c r="E188"/>
      <c r="F188"/>
      <c r="G188"/>
      <c r="H188"/>
      <c r="I188"/>
      <c r="J188"/>
      <c r="K188"/>
      <c r="L188"/>
      <c r="M188"/>
      <c r="N188"/>
      <c r="O188"/>
      <c r="P188"/>
      <c r="Q188"/>
    </row>
  </sheetData>
  <mergeCells count="1">
    <mergeCell ref="B3:Q3"/>
  </mergeCells>
  <conditionalFormatting pivot="1" sqref="K9:M36">
    <cfRule type="dataBar" priority="5">
      <dataBar>
        <cfvo type="num" val="0"/>
        <cfvo type="num" val="100"/>
        <color rgb="FF638EC6"/>
      </dataBar>
      <extLst>
        <ext xmlns:x14="http://schemas.microsoft.com/office/spreadsheetml/2009/9/main" uri="{B025F937-C7B1-47D3-B67F-A62EFF666E3E}">
          <x14:id>{248E21E2-6F06-4A08-9E85-059F6DEC3D37}</x14:id>
        </ext>
      </extLst>
    </cfRule>
  </conditionalFormatting>
  <conditionalFormatting pivot="1" sqref="J9:J36">
    <cfRule type="dataBar" priority="1">
      <dataBar>
        <cfvo type="num" val="0"/>
        <cfvo type="num" val="100"/>
        <color rgb="FF638EC6"/>
      </dataBar>
      <extLst>
        <ext xmlns:x14="http://schemas.microsoft.com/office/spreadsheetml/2009/9/main" uri="{B025F937-C7B1-47D3-B67F-A62EFF666E3E}">
          <x14:id>{3165C51A-D337-4C50-9A3B-6D81FFB39709}</x14:id>
        </ext>
      </extLst>
    </cfRule>
  </conditionalFormatting>
  <pageMargins left="0.7" right="0.7" top="0.75" bottom="0.75" header="0.3" footer="0.3"/>
  <pageSetup paperSize="9" orientation="portrait" r:id="rId2"/>
  <headerFooter>
    <oddFooter>&amp;CCopyright © 2013 Everest Global, Inc.
EGR-2013-2-D-0892</oddFooter>
  </headerFooter>
  <drawing r:id="rId3"/>
  <extLst>
    <ext xmlns:x14="http://schemas.microsoft.com/office/spreadsheetml/2009/9/main" uri="{78C0D931-6437-407d-A8EE-F0AAD7539E65}">
      <x14:conditionalFormattings>
        <x14:conditionalFormatting xmlns:xm="http://schemas.microsoft.com/office/excel/2006/main" pivot="1">
          <x14:cfRule type="dataBar" id="{248E21E2-6F06-4A08-9E85-059F6DEC3D37}">
            <x14:dataBar minLength="0" maxLength="100" border="1" negativeBarBorderColorSameAsPositive="0">
              <x14:cfvo type="num">
                <xm:f>0</xm:f>
              </x14:cfvo>
              <x14:cfvo type="num">
                <xm:f>100</xm:f>
              </x14:cfvo>
              <x14:borderColor rgb="FF638EC6"/>
              <x14:negativeFillColor rgb="FFFF0000"/>
              <x14:negativeBorderColor rgb="FFFF0000"/>
              <x14:axisColor rgb="FF000000"/>
            </x14:dataBar>
          </x14:cfRule>
          <xm:sqref>K9:M36</xm:sqref>
        </x14:conditionalFormatting>
        <x14:conditionalFormatting xmlns:xm="http://schemas.microsoft.com/office/excel/2006/main" pivot="1">
          <x14:cfRule type="dataBar" id="{3165C51A-D337-4C50-9A3B-6D81FFB39709}">
            <x14:dataBar minLength="0" maxLength="100" border="1" negativeBarBorderColorSameAsPositive="0">
              <x14:cfvo type="num">
                <xm:f>0</xm:f>
              </x14:cfvo>
              <x14:cfvo type="num">
                <xm:f>100</xm:f>
              </x14:cfvo>
              <x14:borderColor rgb="FF638EC6"/>
              <x14:negativeFillColor rgb="FFFF0000"/>
              <x14:negativeBorderColor rgb="FFFF0000"/>
              <x14:axisColor rgb="FF000000"/>
            </x14:dataBar>
          </x14:cfRule>
          <xm:sqref>J9:J36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2B964"/>
  </sheetPr>
  <dimension ref="B1:CG188"/>
  <sheetViews>
    <sheetView showGridLines="0" zoomScale="80" zoomScaleNormal="80" workbookViewId="0">
      <pane xSplit="5" ySplit="8" topLeftCell="F9" activePane="bottomRight" state="frozen"/>
      <selection activeCell="C6" sqref="C6"/>
      <selection pane="topRight" activeCell="C6" sqref="C6"/>
      <selection pane="bottomLeft" activeCell="C6" sqref="C6"/>
      <selection pane="bottomRight"/>
    </sheetView>
  </sheetViews>
  <sheetFormatPr defaultColWidth="9.08984375" defaultRowHeight="12.5"/>
  <cols>
    <col min="1" max="1" width="3.6328125" style="10" customWidth="1"/>
    <col min="2" max="18" width="14.6328125" style="10" customWidth="1"/>
    <col min="19" max="20" width="13.08984375" style="10" bestFit="1" customWidth="1"/>
    <col min="21" max="21" width="9.54296875" style="10" bestFit="1" customWidth="1"/>
    <col min="22" max="22" width="11.36328125" style="10" bestFit="1" customWidth="1"/>
    <col min="23" max="16384" width="9.08984375" style="10"/>
  </cols>
  <sheetData>
    <row r="1" spans="2:85" ht="14.15" customHeight="1"/>
    <row r="2" spans="2:85" ht="14.15" customHeight="1"/>
    <row r="3" spans="2:85" ht="31.25" customHeight="1">
      <c r="B3" s="553" t="s">
        <v>434</v>
      </c>
      <c r="C3" s="553"/>
      <c r="D3" s="553"/>
      <c r="E3" s="553"/>
      <c r="F3" s="553"/>
      <c r="G3" s="553"/>
      <c r="H3" s="553"/>
      <c r="I3" s="553"/>
      <c r="J3" s="553"/>
      <c r="K3" s="553"/>
      <c r="L3" s="553"/>
      <c r="M3" s="553"/>
      <c r="N3" s="553"/>
      <c r="O3" s="553"/>
      <c r="P3" s="553"/>
      <c r="Q3" s="553"/>
    </row>
    <row r="4" spans="2:85" ht="14.15" customHeight="1"/>
    <row r="5" spans="2:85" ht="14.5">
      <c r="B5"/>
      <c r="C5"/>
    </row>
    <row r="6" spans="2:85" ht="13">
      <c r="B6" s="414" t="s">
        <v>0</v>
      </c>
      <c r="C6" s="15" t="s">
        <v>381</v>
      </c>
      <c r="F6" s="11" t="s">
        <v>306</v>
      </c>
      <c r="J6" s="12" t="s">
        <v>307</v>
      </c>
      <c r="N6" s="11" t="s">
        <v>306</v>
      </c>
    </row>
    <row r="7" spans="2:85" ht="14.15" customHeight="1">
      <c r="F7" s="10" t="s">
        <v>435</v>
      </c>
      <c r="J7" s="10" t="s">
        <v>436</v>
      </c>
      <c r="N7" s="10" t="s">
        <v>437</v>
      </c>
    </row>
    <row r="8" spans="2:85" s="14" customFormat="1" ht="38.5">
      <c r="B8" s="466" t="s">
        <v>21</v>
      </c>
      <c r="C8" s="466" t="s">
        <v>2</v>
      </c>
      <c r="D8" s="466" t="s">
        <v>3</v>
      </c>
      <c r="E8" s="414" t="s">
        <v>11</v>
      </c>
      <c r="F8" s="420" t="s">
        <v>79</v>
      </c>
      <c r="G8" s="420" t="s">
        <v>201</v>
      </c>
      <c r="H8" s="420" t="s">
        <v>202</v>
      </c>
      <c r="I8" s="420" t="s">
        <v>81</v>
      </c>
      <c r="J8" s="420" t="s">
        <v>203</v>
      </c>
      <c r="K8" s="420" t="s">
        <v>205</v>
      </c>
      <c r="L8" s="420" t="s">
        <v>204</v>
      </c>
      <c r="M8" s="420" t="s">
        <v>206</v>
      </c>
      <c r="N8" s="419" t="s">
        <v>261</v>
      </c>
      <c r="O8" s="419" t="s">
        <v>265</v>
      </c>
      <c r="P8" s="419" t="s">
        <v>266</v>
      </c>
      <c r="Q8" s="419" t="s">
        <v>264</v>
      </c>
      <c r="R8"/>
      <c r="S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row>
    <row r="9" spans="2:85" ht="14.5">
      <c r="B9" s="251" t="s">
        <v>18</v>
      </c>
      <c r="C9" s="251" t="s">
        <v>425</v>
      </c>
      <c r="D9" s="251" t="s">
        <v>1029</v>
      </c>
      <c r="E9" s="251" t="s">
        <v>427</v>
      </c>
      <c r="F9" s="64">
        <v>8754.6759686503956</v>
      </c>
      <c r="G9" s="64">
        <v>2622.7643506712284</v>
      </c>
      <c r="H9" s="64">
        <v>1760.4429649227841</v>
      </c>
      <c r="I9" s="64">
        <v>988.87293537323524</v>
      </c>
      <c r="J9" s="415">
        <v>61.972301585362466</v>
      </c>
      <c r="K9" s="415">
        <v>18.565934811199117</v>
      </c>
      <c r="L9" s="415">
        <v>12.461763603438413</v>
      </c>
      <c r="M9" s="415">
        <v>7.0000000000000009</v>
      </c>
      <c r="N9" s="64">
        <v>586991.60366666678</v>
      </c>
      <c r="O9" s="64">
        <v>175853.52761806455</v>
      </c>
      <c r="P9" s="64">
        <v>118035.80656144241</v>
      </c>
      <c r="Q9" s="64">
        <v>66302.86628949696</v>
      </c>
      <c r="R9"/>
      <c r="S9"/>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row>
    <row r="10" spans="2:85" ht="14.5">
      <c r="B10" s="15"/>
      <c r="C10" s="15"/>
      <c r="D10" s="251" t="s">
        <v>10</v>
      </c>
      <c r="E10" s="251" t="s">
        <v>427</v>
      </c>
      <c r="F10" s="64">
        <v>6350.8142949467783</v>
      </c>
      <c r="G10" s="64">
        <v>2037.673631484281</v>
      </c>
      <c r="H10" s="64">
        <v>1760.4429649227841</v>
      </c>
      <c r="I10" s="64">
        <v>763.89802408039691</v>
      </c>
      <c r="J10" s="415">
        <v>58.195856859486632</v>
      </c>
      <c r="K10" s="415">
        <v>18.672276888739241</v>
      </c>
      <c r="L10" s="415">
        <v>16.13186625177412</v>
      </c>
      <c r="M10" s="415">
        <v>7.0000000000000009</v>
      </c>
      <c r="N10" s="64">
        <v>425815.26500000007</v>
      </c>
      <c r="O10" s="64">
        <v>136623.82445419356</v>
      </c>
      <c r="P10" s="64">
        <v>118035.80656144241</v>
      </c>
      <c r="Q10" s="64">
        <v>51218.540560316702</v>
      </c>
      <c r="R10"/>
      <c r="S10"/>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row>
    <row r="11" spans="2:85" ht="14.5">
      <c r="B11" s="15"/>
      <c r="C11" s="15"/>
      <c r="D11" s="251" t="s">
        <v>1056</v>
      </c>
      <c r="E11" s="251" t="s">
        <v>427</v>
      </c>
      <c r="F11" s="64">
        <v>12358.850773652983</v>
      </c>
      <c r="G11" s="64">
        <v>2825.0409331434739</v>
      </c>
      <c r="H11" s="64">
        <v>1760.4429649227841</v>
      </c>
      <c r="I11" s="64">
        <v>1275.3800290541367</v>
      </c>
      <c r="J11" s="415">
        <v>67.832295821450941</v>
      </c>
      <c r="K11" s="415">
        <v>15.505407079857067</v>
      </c>
      <c r="L11" s="415">
        <v>9.6622970986919903</v>
      </c>
      <c r="M11" s="415">
        <v>7.0000000000000018</v>
      </c>
      <c r="N11" s="64">
        <v>828647.64624999999</v>
      </c>
      <c r="O11" s="64">
        <v>189415.95482322585</v>
      </c>
      <c r="P11" s="64">
        <v>118035.80656144241</v>
      </c>
      <c r="Q11" s="64">
        <v>85512.858639168597</v>
      </c>
      <c r="R11"/>
      <c r="S11"/>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row>
    <row r="12" spans="2:85" ht="14.5">
      <c r="B12" s="15"/>
      <c r="C12" s="15"/>
      <c r="D12" s="251" t="s">
        <v>1028</v>
      </c>
      <c r="E12" s="251" t="s">
        <v>427</v>
      </c>
      <c r="F12" s="64">
        <v>13997.080475146775</v>
      </c>
      <c r="G12" s="64">
        <v>2825.0409331434739</v>
      </c>
      <c r="H12" s="64">
        <v>1760.4429649227841</v>
      </c>
      <c r="I12" s="64">
        <v>1398.6876409945298</v>
      </c>
      <c r="J12" s="415">
        <v>70.051068197299273</v>
      </c>
      <c r="K12" s="415">
        <v>14.138458046246269</v>
      </c>
      <c r="L12" s="415">
        <v>8.8104737564544529</v>
      </c>
      <c r="M12" s="415">
        <v>7.0000000000000027</v>
      </c>
      <c r="N12" s="64">
        <v>938489.18499999994</v>
      </c>
      <c r="O12" s="64">
        <v>189415.95482322585</v>
      </c>
      <c r="P12" s="64">
        <v>118035.80656144241</v>
      </c>
      <c r="Q12" s="64">
        <v>93780.501340781513</v>
      </c>
      <c r="R12"/>
      <c r="S1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row>
    <row r="13" spans="2:85" ht="14.5">
      <c r="B13" s="15"/>
      <c r="C13" s="251" t="s">
        <v>399</v>
      </c>
      <c r="D13" s="251" t="s">
        <v>1029</v>
      </c>
      <c r="E13" s="251" t="s">
        <v>427</v>
      </c>
      <c r="F13" s="64">
        <v>7993.6579086638285</v>
      </c>
      <c r="G13" s="64">
        <v>2211.8214769859696</v>
      </c>
      <c r="H13" s="64">
        <v>1619.6075277289615</v>
      </c>
      <c r="I13" s="64">
        <v>890.06030530807891</v>
      </c>
      <c r="J13" s="415">
        <v>62.867206892547301</v>
      </c>
      <c r="K13" s="415">
        <v>17.395170020016458</v>
      </c>
      <c r="L13" s="415">
        <v>12.737623087436237</v>
      </c>
      <c r="M13" s="415">
        <v>7.0000000000000018</v>
      </c>
      <c r="N13" s="64">
        <v>535966.16159999999</v>
      </c>
      <c r="O13" s="64">
        <v>148300.25011200001</v>
      </c>
      <c r="P13" s="64">
        <v>108592.94203652702</v>
      </c>
      <c r="Q13" s="64">
        <v>59677.585766018179</v>
      </c>
      <c r="R13"/>
      <c r="S1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row>
    <row r="14" spans="2:85" ht="14.5">
      <c r="B14" s="15"/>
      <c r="C14" s="15"/>
      <c r="D14" s="251" t="s">
        <v>10</v>
      </c>
      <c r="E14" s="251" t="s">
        <v>427</v>
      </c>
      <c r="F14" s="64">
        <v>5774.2496926572621</v>
      </c>
      <c r="G14" s="64">
        <v>1700.6927003929254</v>
      </c>
      <c r="H14" s="64">
        <v>1619.6075277289615</v>
      </c>
      <c r="I14" s="64">
        <v>684.53601554251679</v>
      </c>
      <c r="J14" s="415">
        <v>59.046926576342216</v>
      </c>
      <c r="K14" s="415">
        <v>17.391121332477308</v>
      </c>
      <c r="L14" s="415">
        <v>16.561952091180469</v>
      </c>
      <c r="M14" s="415">
        <v>7.0000000000000027</v>
      </c>
      <c r="N14" s="64">
        <v>387157.2288000001</v>
      </c>
      <c r="O14" s="64">
        <v>114029.61561600002</v>
      </c>
      <c r="P14" s="64">
        <v>108592.94203652702</v>
      </c>
      <c r="Q14" s="64">
        <v>45897.403281373023</v>
      </c>
      <c r="R14"/>
      <c r="S14"/>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row>
    <row r="15" spans="2:85" ht="14.5">
      <c r="B15" s="15"/>
      <c r="C15" s="15"/>
      <c r="D15" s="251" t="s">
        <v>1056</v>
      </c>
      <c r="E15" s="251" t="s">
        <v>427</v>
      </c>
      <c r="F15" s="64">
        <v>11659.042025976434</v>
      </c>
      <c r="G15" s="64">
        <v>2388.2984846110289</v>
      </c>
      <c r="H15" s="64">
        <v>1619.6075277289615</v>
      </c>
      <c r="I15" s="64">
        <v>1179.2326480453225</v>
      </c>
      <c r="J15" s="415">
        <v>69.208815001107695</v>
      </c>
      <c r="K15" s="415">
        <v>14.177091704498556</v>
      </c>
      <c r="L15" s="415">
        <v>9.6140932943937614</v>
      </c>
      <c r="M15" s="415">
        <v>7.0000000000000018</v>
      </c>
      <c r="N15" s="64">
        <v>781726.2227124999</v>
      </c>
      <c r="O15" s="64">
        <v>160132.84358400005</v>
      </c>
      <c r="P15" s="64">
        <v>108592.94203652702</v>
      </c>
      <c r="Q15" s="64">
        <v>79066.280197109576</v>
      </c>
      <c r="R15"/>
      <c r="S15"/>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row>
    <row r="16" spans="2:85" ht="14.5">
      <c r="B16" s="15"/>
      <c r="C16" s="15"/>
      <c r="D16" s="251" t="s">
        <v>1028</v>
      </c>
      <c r="E16" s="251" t="s">
        <v>427</v>
      </c>
      <c r="F16" s="64">
        <v>13090.8227550378</v>
      </c>
      <c r="G16" s="64">
        <v>2388.2984846110289</v>
      </c>
      <c r="H16" s="64">
        <v>1619.6075277289615</v>
      </c>
      <c r="I16" s="64">
        <v>1287.0010900176835</v>
      </c>
      <c r="J16" s="415">
        <v>71.200995862408746</v>
      </c>
      <c r="K16" s="415">
        <v>12.989957445993694</v>
      </c>
      <c r="L16" s="415">
        <v>8.8090466915975636</v>
      </c>
      <c r="M16" s="415">
        <v>7.0000000000000018</v>
      </c>
      <c r="N16" s="64">
        <v>877725.58</v>
      </c>
      <c r="O16" s="64">
        <v>160132.84358400005</v>
      </c>
      <c r="P16" s="64">
        <v>108592.94203652702</v>
      </c>
      <c r="Q16" s="64">
        <v>86292.038272512815</v>
      </c>
      <c r="R16"/>
      <c r="S16"/>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2:85" ht="14.5">
      <c r="B17" s="15"/>
      <c r="C17" s="251" t="s">
        <v>401</v>
      </c>
      <c r="D17" s="251" t="s">
        <v>1029</v>
      </c>
      <c r="E17" s="251" t="s">
        <v>427</v>
      </c>
      <c r="F17" s="64">
        <v>8862.0252094823591</v>
      </c>
      <c r="G17" s="64">
        <v>2986.0814903727087</v>
      </c>
      <c r="H17" s="64">
        <v>2112.5315579073408</v>
      </c>
      <c r="I17" s="64">
        <v>1050.8007290788912</v>
      </c>
      <c r="J17" s="415">
        <v>59.035147911207027</v>
      </c>
      <c r="K17" s="415">
        <v>19.892040283348202</v>
      </c>
      <c r="L17" s="415">
        <v>14.072811805444767</v>
      </c>
      <c r="M17" s="415">
        <v>7.0000000000000009</v>
      </c>
      <c r="N17" s="64">
        <v>594189.25475666672</v>
      </c>
      <c r="O17" s="64">
        <v>200213.55090580648</v>
      </c>
      <c r="P17" s="64">
        <v>141642.96787373087</v>
      </c>
      <c r="Q17" s="64">
        <v>70455.058223155167</v>
      </c>
      <c r="R17"/>
      <c r="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row>
    <row r="18" spans="2:85" ht="14.5">
      <c r="B18" s="15"/>
      <c r="C18" s="15"/>
      <c r="D18" s="251" t="s">
        <v>10</v>
      </c>
      <c r="E18" s="251" t="s">
        <v>427</v>
      </c>
      <c r="F18" s="64">
        <v>6447.528342885862</v>
      </c>
      <c r="G18" s="64">
        <v>2273.451116343334</v>
      </c>
      <c r="H18" s="64">
        <v>2112.5315579073408</v>
      </c>
      <c r="I18" s="64">
        <v>815.42556042963201</v>
      </c>
      <c r="J18" s="415">
        <v>55.348643199780845</v>
      </c>
      <c r="K18" s="415">
        <v>19.51638332997371</v>
      </c>
      <c r="L18" s="415">
        <v>18.134973470245431</v>
      </c>
      <c r="M18" s="415">
        <v>7.0000000000000009</v>
      </c>
      <c r="N18" s="64">
        <v>432299.83785000007</v>
      </c>
      <c r="O18" s="64">
        <v>152432.45111741935</v>
      </c>
      <c r="P18" s="64">
        <v>141642.96787373087</v>
      </c>
      <c r="Q18" s="64">
        <v>54673.4064289038</v>
      </c>
      <c r="R18"/>
      <c r="S18"/>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row>
    <row r="19" spans="2:85" ht="14.5">
      <c r="B19" s="15"/>
      <c r="C19" s="15"/>
      <c r="D19" s="251" t="s">
        <v>1056</v>
      </c>
      <c r="E19" s="251" t="s">
        <v>427</v>
      </c>
      <c r="F19" s="64">
        <v>12099.927863775265</v>
      </c>
      <c r="G19" s="64">
        <v>3231.8482761978794</v>
      </c>
      <c r="H19" s="64">
        <v>2112.5315579073408</v>
      </c>
      <c r="I19" s="64">
        <v>1313.0124073673487</v>
      </c>
      <c r="J19" s="415">
        <v>64.50776441347827</v>
      </c>
      <c r="K19" s="415">
        <v>17.229797530051687</v>
      </c>
      <c r="L19" s="415">
        <v>11.262438056470055</v>
      </c>
      <c r="M19" s="415">
        <v>7.0000000000000027</v>
      </c>
      <c r="N19" s="64">
        <v>811287.14374375006</v>
      </c>
      <c r="O19" s="64">
        <v>216691.9494503226</v>
      </c>
      <c r="P19" s="64">
        <v>141642.96787373087</v>
      </c>
      <c r="Q19" s="64">
        <v>88036.069112630401</v>
      </c>
      <c r="R19"/>
      <c r="S19"/>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row>
    <row r="20" spans="2:85" ht="14.5">
      <c r="B20" s="15"/>
      <c r="C20" s="15"/>
      <c r="D20" s="251" t="s">
        <v>1028</v>
      </c>
      <c r="E20" s="251" t="s">
        <v>427</v>
      </c>
      <c r="F20" s="64">
        <v>14136.340745005844</v>
      </c>
      <c r="G20" s="64">
        <v>3231.8482761978794</v>
      </c>
      <c r="H20" s="64">
        <v>2112.5315579073408</v>
      </c>
      <c r="I20" s="64">
        <v>1466.2907962771772</v>
      </c>
      <c r="J20" s="415">
        <v>67.486194052557693</v>
      </c>
      <c r="K20" s="415">
        <v>15.428684399317937</v>
      </c>
      <c r="L20" s="415">
        <v>10.085121548124361</v>
      </c>
      <c r="M20" s="415">
        <v>7.0000000000000009</v>
      </c>
      <c r="N20" s="64">
        <v>947826.43625000014</v>
      </c>
      <c r="O20" s="64">
        <v>216691.9494503226</v>
      </c>
      <c r="P20" s="64">
        <v>141642.96787373087</v>
      </c>
      <c r="Q20" s="64">
        <v>98313.22016148793</v>
      </c>
      <c r="R20"/>
      <c r="S20"/>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row>
    <row r="21" spans="2:85" ht="14.5">
      <c r="B21" s="15"/>
      <c r="C21" s="251" t="s">
        <v>398</v>
      </c>
      <c r="D21" s="251" t="s">
        <v>1029</v>
      </c>
      <c r="E21" s="251" t="s">
        <v>427</v>
      </c>
      <c r="F21" s="64">
        <v>8075.1413366454635</v>
      </c>
      <c r="G21" s="64">
        <v>2400.1369484342704</v>
      </c>
      <c r="H21" s="64">
        <v>1619.6075277289615</v>
      </c>
      <c r="I21" s="64">
        <v>910.3677493511924</v>
      </c>
      <c r="J21" s="415">
        <v>62.091379441773512</v>
      </c>
      <c r="K21" s="415">
        <v>18.455133819287564</v>
      </c>
      <c r="L21" s="415">
        <v>12.453486738938906</v>
      </c>
      <c r="M21" s="415">
        <v>7.0000000000000018</v>
      </c>
      <c r="N21" s="64">
        <v>541429.53777000005</v>
      </c>
      <c r="O21" s="64">
        <v>160926.59984516131</v>
      </c>
      <c r="P21" s="64">
        <v>108592.94203652702</v>
      </c>
      <c r="Q21" s="64">
        <v>61039.178038299142</v>
      </c>
      <c r="R21"/>
      <c r="S21"/>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row>
    <row r="22" spans="2:85" ht="14.5">
      <c r="B22" s="15"/>
      <c r="C22" s="15"/>
      <c r="D22" s="251" t="s">
        <v>10</v>
      </c>
      <c r="E22" s="251" t="s">
        <v>427</v>
      </c>
      <c r="F22" s="64">
        <v>5850.4155241924555</v>
      </c>
      <c r="G22" s="64">
        <v>1885.1179585743075</v>
      </c>
      <c r="H22" s="64">
        <v>1619.6075277289615</v>
      </c>
      <c r="I22" s="64">
        <v>704.15039863946333</v>
      </c>
      <c r="J22" s="415">
        <v>58.15932043562723</v>
      </c>
      <c r="K22" s="415">
        <v>18.740067087253951</v>
      </c>
      <c r="L22" s="415">
        <v>16.100612477118815</v>
      </c>
      <c r="M22" s="415">
        <v>7.0000000000000018</v>
      </c>
      <c r="N22" s="64">
        <v>392264.06585000007</v>
      </c>
      <c r="O22" s="64">
        <v>126395.13073548389</v>
      </c>
      <c r="P22" s="64">
        <v>108592.94203652702</v>
      </c>
      <c r="Q22" s="64">
        <v>47212.526562947081</v>
      </c>
      <c r="R22"/>
      <c r="S22"/>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row>
    <row r="23" spans="2:85" ht="14.5">
      <c r="B23" s="15"/>
      <c r="C23" s="15"/>
      <c r="D23" s="251" t="s">
        <v>1056</v>
      </c>
      <c r="E23" s="251" t="s">
        <v>427</v>
      </c>
      <c r="F23" s="64">
        <v>11792.266247535161</v>
      </c>
      <c r="G23" s="64">
        <v>2578.4529675385184</v>
      </c>
      <c r="H23" s="64">
        <v>1619.6075277289615</v>
      </c>
      <c r="I23" s="64">
        <v>1203.5729806410593</v>
      </c>
      <c r="J23" s="415">
        <v>68.584011988022297</v>
      </c>
      <c r="K23" s="415">
        <v>14.996324330208958</v>
      </c>
      <c r="L23" s="415">
        <v>9.4196636817687356</v>
      </c>
      <c r="M23" s="415">
        <v>7.0000000000000009</v>
      </c>
      <c r="N23" s="64">
        <v>790658.76341875014</v>
      </c>
      <c r="O23" s="64">
        <v>172882.49705806456</v>
      </c>
      <c r="P23" s="64">
        <v>108592.94203652702</v>
      </c>
      <c r="Q23" s="64">
        <v>80698.273307455849</v>
      </c>
      <c r="R23"/>
      <c r="S23"/>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row>
    <row r="24" spans="2:85" ht="14.5">
      <c r="B24" s="15"/>
      <c r="C24" s="15"/>
      <c r="D24" s="251" t="s">
        <v>1028</v>
      </c>
      <c r="E24" s="251" t="s">
        <v>427</v>
      </c>
      <c r="F24" s="64">
        <v>13123.568638476587</v>
      </c>
      <c r="G24" s="64">
        <v>2578.4529675385184</v>
      </c>
      <c r="H24" s="64">
        <v>1619.6075277289615</v>
      </c>
      <c r="I24" s="64">
        <v>1303.7785369484784</v>
      </c>
      <c r="J24" s="415">
        <v>70.460571228874571</v>
      </c>
      <c r="K24" s="415">
        <v>13.843739761979903</v>
      </c>
      <c r="L24" s="415">
        <v>8.6956890091455374</v>
      </c>
      <c r="M24" s="415">
        <v>7.0000000000000018</v>
      </c>
      <c r="N24" s="64">
        <v>879921.15625000012</v>
      </c>
      <c r="O24" s="64">
        <v>172882.49705806456</v>
      </c>
      <c r="P24" s="64">
        <v>108592.94203652702</v>
      </c>
      <c r="Q24" s="64">
        <v>87416.948036689719</v>
      </c>
      <c r="R24"/>
      <c r="S24"/>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row>
    <row r="25" spans="2:85" ht="14.5">
      <c r="B25" s="15"/>
      <c r="C25" s="251" t="s">
        <v>397</v>
      </c>
      <c r="D25" s="251" t="s">
        <v>1029</v>
      </c>
      <c r="E25" s="251" t="s">
        <v>427</v>
      </c>
      <c r="F25" s="64">
        <v>7971.3809777171073</v>
      </c>
      <c r="G25" s="64">
        <v>2466.9223231865544</v>
      </c>
      <c r="H25" s="64">
        <v>1672.4208166766448</v>
      </c>
      <c r="I25" s="64">
        <v>911.55987981787268</v>
      </c>
      <c r="J25" s="415">
        <v>61.213386064301545</v>
      </c>
      <c r="K25" s="415">
        <v>18.943852888475167</v>
      </c>
      <c r="L25" s="415">
        <v>12.842761047223288</v>
      </c>
      <c r="M25" s="415">
        <v>7.0000000000000018</v>
      </c>
      <c r="N25" s="64">
        <v>534472.51734999998</v>
      </c>
      <c r="O25" s="64">
        <v>165404.48736123872</v>
      </c>
      <c r="P25" s="64">
        <v>112134.01623337029</v>
      </c>
      <c r="Q25" s="64">
        <v>61119.109103357674</v>
      </c>
      <c r="R25"/>
      <c r="S25"/>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row>
    <row r="26" spans="2:85" ht="14.5">
      <c r="B26" s="15"/>
      <c r="C26" s="15"/>
      <c r="D26" s="251" t="s">
        <v>10</v>
      </c>
      <c r="E26" s="251" t="s">
        <v>427</v>
      </c>
      <c r="F26" s="64">
        <v>5752.2031129090165</v>
      </c>
      <c r="G26" s="64">
        <v>1923.7916743259914</v>
      </c>
      <c r="H26" s="64">
        <v>1672.4208166766448</v>
      </c>
      <c r="I26" s="64">
        <v>703.64418524066218</v>
      </c>
      <c r="J26" s="415">
        <v>57.224123548454301</v>
      </c>
      <c r="K26" s="415">
        <v>19.138283244216794</v>
      </c>
      <c r="L26" s="415">
        <v>16.637593207328894</v>
      </c>
      <c r="M26" s="415">
        <v>7.0000000000000009</v>
      </c>
      <c r="N26" s="64">
        <v>385679.02935000003</v>
      </c>
      <c r="O26" s="64">
        <v>128988.16176371614</v>
      </c>
      <c r="P26" s="64">
        <v>112134.01623337029</v>
      </c>
      <c r="Q26" s="64">
        <v>47178.585499243076</v>
      </c>
      <c r="R26"/>
      <c r="S26"/>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row>
    <row r="27" spans="2:85" ht="14.5">
      <c r="B27" s="15"/>
      <c r="C27" s="15"/>
      <c r="D27" s="251" t="s">
        <v>1056</v>
      </c>
      <c r="E27" s="251" t="s">
        <v>427</v>
      </c>
      <c r="F27" s="64">
        <v>11409.727644361601</v>
      </c>
      <c r="G27" s="64">
        <v>2654.7857942468331</v>
      </c>
      <c r="H27" s="64">
        <v>1672.4208166766448</v>
      </c>
      <c r="I27" s="64">
        <v>1184.5004278171568</v>
      </c>
      <c r="J27" s="415">
        <v>67.427661176716697</v>
      </c>
      <c r="K27" s="415">
        <v>15.688893075348421</v>
      </c>
      <c r="L27" s="415">
        <v>9.8834457479348732</v>
      </c>
      <c r="M27" s="415">
        <v>7.0000000000000018</v>
      </c>
      <c r="N27" s="64">
        <v>765009.96168750001</v>
      </c>
      <c r="O27" s="64">
        <v>178000.53095473553</v>
      </c>
      <c r="P27" s="64">
        <v>112134.01623337029</v>
      </c>
      <c r="Q27" s="64">
        <v>79419.479162680029</v>
      </c>
      <c r="R27"/>
      <c r="S27"/>
    </row>
    <row r="28" spans="2:85" ht="14.5">
      <c r="B28" s="15"/>
      <c r="C28" s="15"/>
      <c r="D28" s="251" t="s">
        <v>1028</v>
      </c>
      <c r="E28" s="251" t="s">
        <v>427</v>
      </c>
      <c r="F28" s="64">
        <v>13224.327115972806</v>
      </c>
      <c r="G28" s="64">
        <v>2654.7857942468331</v>
      </c>
      <c r="H28" s="64">
        <v>1672.4208166766448</v>
      </c>
      <c r="I28" s="64">
        <v>1321.0831837448818</v>
      </c>
      <c r="J28" s="415">
        <v>70.071507192605495</v>
      </c>
      <c r="K28" s="415">
        <v>14.066866332405414</v>
      </c>
      <c r="L28" s="415">
        <v>8.8616264749890856</v>
      </c>
      <c r="M28" s="415">
        <v>7.0000000000000018</v>
      </c>
      <c r="N28" s="64">
        <v>886676.90374999982</v>
      </c>
      <c r="O28" s="64">
        <v>178000.53095473553</v>
      </c>
      <c r="P28" s="64">
        <v>112134.01623337029</v>
      </c>
      <c r="Q28" s="64">
        <v>88577.205984588611</v>
      </c>
      <c r="R28"/>
      <c r="S28"/>
    </row>
    <row r="29" spans="2:85" ht="14.5">
      <c r="B29" s="251" t="s">
        <v>19</v>
      </c>
      <c r="C29" s="251" t="s">
        <v>377</v>
      </c>
      <c r="D29" s="251" t="s">
        <v>1029</v>
      </c>
      <c r="E29" s="251" t="s">
        <v>427</v>
      </c>
      <c r="F29" s="64">
        <v>12820.493622218342</v>
      </c>
      <c r="G29" s="64">
        <v>4489.6148370131205</v>
      </c>
      <c r="H29" s="64">
        <v>2250</v>
      </c>
      <c r="I29" s="64">
        <v>1472.2662281141963</v>
      </c>
      <c r="J29" s="415">
        <v>60.955996708882914</v>
      </c>
      <c r="K29" s="415">
        <v>21.346209849115816</v>
      </c>
      <c r="L29" s="415">
        <v>10.697793442001275</v>
      </c>
      <c r="M29" s="415">
        <v>7.0000000000000009</v>
      </c>
      <c r="N29" s="64">
        <v>612439.4418651507</v>
      </c>
      <c r="O29" s="64">
        <v>214470.46315008003</v>
      </c>
      <c r="P29" s="64">
        <v>107483.283</v>
      </c>
      <c r="Q29" s="64">
        <v>70330.670065662547</v>
      </c>
      <c r="R29"/>
      <c r="S29"/>
    </row>
    <row r="30" spans="2:85" ht="14.5">
      <c r="B30" s="15"/>
      <c r="C30" s="15"/>
      <c r="D30" s="251" t="s">
        <v>10</v>
      </c>
      <c r="E30" s="251" t="s">
        <v>427</v>
      </c>
      <c r="F30" s="64">
        <v>8518.7616933456375</v>
      </c>
      <c r="G30" s="64">
        <v>3447.0504183524058</v>
      </c>
      <c r="H30" s="64">
        <v>2250</v>
      </c>
      <c r="I30" s="64">
        <v>1070.0073632460897</v>
      </c>
      <c r="J30" s="415">
        <v>55.729833178451635</v>
      </c>
      <c r="K30" s="415">
        <v>22.550641946299734</v>
      </c>
      <c r="L30" s="415">
        <v>14.719524875248622</v>
      </c>
      <c r="M30" s="415">
        <v>7.0000000000000018</v>
      </c>
      <c r="N30" s="64">
        <v>406944.21062019037</v>
      </c>
      <c r="O30" s="64">
        <v>164666.79805824001</v>
      </c>
      <c r="P30" s="64">
        <v>107483.283</v>
      </c>
      <c r="Q30" s="64">
        <v>51114.624104828108</v>
      </c>
      <c r="R30"/>
      <c r="S30"/>
    </row>
    <row r="31" spans="2:85" ht="14.5">
      <c r="B31" s="15"/>
      <c r="C31" s="15"/>
      <c r="D31" s="251" t="s">
        <v>1056</v>
      </c>
      <c r="E31" s="251" t="s">
        <v>427</v>
      </c>
      <c r="F31" s="64">
        <v>14956.108337330934</v>
      </c>
      <c r="G31" s="64">
        <v>4849.5168551872393</v>
      </c>
      <c r="H31" s="64">
        <v>2250</v>
      </c>
      <c r="I31" s="64">
        <v>1660.1008209422282</v>
      </c>
      <c r="J31" s="415">
        <v>63.064096493787517</v>
      </c>
      <c r="K31" s="415">
        <v>20.448527919553403</v>
      </c>
      <c r="L31" s="415">
        <v>9.4873755866590859</v>
      </c>
      <c r="M31" s="415">
        <v>7.0000000000000009</v>
      </c>
      <c r="N31" s="64">
        <v>714458.50000000012</v>
      </c>
      <c r="O31" s="64">
        <v>231663.10780416001</v>
      </c>
      <c r="P31" s="64">
        <v>107483.283</v>
      </c>
      <c r="Q31" s="64">
        <v>79303.593931495925</v>
      </c>
      <c r="R31"/>
      <c r="S31"/>
    </row>
    <row r="32" spans="2:85" ht="14.5">
      <c r="B32" s="15"/>
      <c r="C32" s="15"/>
      <c r="D32" s="251" t="s">
        <v>1028</v>
      </c>
      <c r="E32" s="251" t="s">
        <v>427</v>
      </c>
      <c r="F32" s="64">
        <v>19383.550287303748</v>
      </c>
      <c r="G32" s="64">
        <v>4849.5168551872393</v>
      </c>
      <c r="H32" s="64">
        <v>2250</v>
      </c>
      <c r="I32" s="64">
        <v>1993.3491397573866</v>
      </c>
      <c r="J32" s="415">
        <v>68.068783990164746</v>
      </c>
      <c r="K32" s="415">
        <v>17.029940871493476</v>
      </c>
      <c r="L32" s="415">
        <v>7.9012751383417754</v>
      </c>
      <c r="M32" s="415">
        <v>7.0000000000000018</v>
      </c>
      <c r="N32" s="64">
        <v>925958.94270000001</v>
      </c>
      <c r="O32" s="64">
        <v>231663.10780416001</v>
      </c>
      <c r="P32" s="64">
        <v>107483.283</v>
      </c>
      <c r="Q32" s="64">
        <v>95222.98209171099</v>
      </c>
      <c r="R32"/>
      <c r="S32"/>
    </row>
    <row r="33" spans="2:19" ht="14.5">
      <c r="B33" s="251" t="s">
        <v>393</v>
      </c>
      <c r="C33" s="251" t="s">
        <v>400</v>
      </c>
      <c r="D33" s="251" t="s">
        <v>1029</v>
      </c>
      <c r="E33" s="251" t="s">
        <v>427</v>
      </c>
      <c r="F33" s="64">
        <v>22233.058145074821</v>
      </c>
      <c r="G33" s="64">
        <v>4967.3754124315765</v>
      </c>
      <c r="H33" s="64">
        <v>2500</v>
      </c>
      <c r="I33" s="64">
        <v>2235.5165043284387</v>
      </c>
      <c r="J33" s="415">
        <v>69.617650647708501</v>
      </c>
      <c r="K33" s="415">
        <v>15.554180798797827</v>
      </c>
      <c r="L33" s="415">
        <v>7.82816855349368</v>
      </c>
      <c r="M33" s="415">
        <v>7</v>
      </c>
      <c r="N33" s="64">
        <v>423324.31488363794</v>
      </c>
      <c r="O33" s="64">
        <v>94580.366745599982</v>
      </c>
      <c r="P33" s="64">
        <v>47600.7745</v>
      </c>
      <c r="Q33" s="64">
        <v>42564.926805426512</v>
      </c>
      <c r="R33"/>
      <c r="S33"/>
    </row>
    <row r="34" spans="2:19" ht="14.5">
      <c r="B34" s="15"/>
      <c r="C34" s="15"/>
      <c r="D34" s="251" t="s">
        <v>10</v>
      </c>
      <c r="E34" s="251" t="s">
        <v>427</v>
      </c>
      <c r="F34" s="64">
        <v>16732.919466532949</v>
      </c>
      <c r="G34" s="64">
        <v>3674.1267096820034</v>
      </c>
      <c r="H34" s="64">
        <v>2500</v>
      </c>
      <c r="I34" s="64">
        <v>1724.1862713280077</v>
      </c>
      <c r="J34" s="415">
        <v>67.933748350469202</v>
      </c>
      <c r="K34" s="415">
        <v>14.916536220860149</v>
      </c>
      <c r="L34" s="415">
        <v>10.149715428670653</v>
      </c>
      <c r="M34" s="415">
        <v>7.0000000000000018</v>
      </c>
      <c r="N34" s="64">
        <v>318599.97050123807</v>
      </c>
      <c r="O34" s="64">
        <v>69956.510796800008</v>
      </c>
      <c r="P34" s="64">
        <v>47600.7745</v>
      </c>
      <c r="Q34" s="64">
        <v>32829.040758992123</v>
      </c>
      <c r="R34"/>
      <c r="S34"/>
    </row>
    <row r="35" spans="2:19" ht="14.5">
      <c r="B35" s="15"/>
      <c r="C35" s="15"/>
      <c r="D35" s="251" t="s">
        <v>1056</v>
      </c>
      <c r="E35" s="251" t="s">
        <v>427</v>
      </c>
      <c r="F35" s="64">
        <v>30726.472372610137</v>
      </c>
      <c r="G35" s="64">
        <v>5412.0757410785409</v>
      </c>
      <c r="H35" s="64">
        <v>2500</v>
      </c>
      <c r="I35" s="64">
        <v>2033.6077954572991</v>
      </c>
      <c r="J35" s="415">
        <v>75.54670187940701</v>
      </c>
      <c r="K35" s="415">
        <v>13.30658682851263</v>
      </c>
      <c r="L35" s="415">
        <v>6.1467112920803473</v>
      </c>
      <c r="M35" s="415">
        <v>5</v>
      </c>
      <c r="N35" s="64">
        <v>585041.55303563806</v>
      </c>
      <c r="O35" s="64">
        <v>103047.59877120001</v>
      </c>
      <c r="P35" s="64">
        <v>47600.7745</v>
      </c>
      <c r="Q35" s="64">
        <v>38720.522437202009</v>
      </c>
      <c r="R35"/>
      <c r="S35"/>
    </row>
    <row r="36" spans="2:19" ht="14.5">
      <c r="B36" s="15"/>
      <c r="C36" s="15"/>
      <c r="D36" s="251" t="s">
        <v>1028</v>
      </c>
      <c r="E36" s="251" t="s">
        <v>427</v>
      </c>
      <c r="F36" s="64">
        <v>29274.539397654022</v>
      </c>
      <c r="G36" s="64">
        <v>5412.0757410785409</v>
      </c>
      <c r="H36" s="64">
        <v>2500</v>
      </c>
      <c r="I36" s="64">
        <v>2798.9925373239571</v>
      </c>
      <c r="J36" s="415">
        <v>73.212691013280974</v>
      </c>
      <c r="K36" s="415">
        <v>13.535059376674932</v>
      </c>
      <c r="L36" s="415">
        <v>6.2522496100440801</v>
      </c>
      <c r="M36" s="415">
        <v>7.0000000000000009</v>
      </c>
      <c r="N36" s="64">
        <v>557396.29938363796</v>
      </c>
      <c r="O36" s="64">
        <v>103047.59877120001</v>
      </c>
      <c r="P36" s="64">
        <v>47600.7745</v>
      </c>
      <c r="Q36" s="64">
        <v>53293.685038536205</v>
      </c>
      <c r="R36"/>
      <c r="S36"/>
    </row>
    <row r="37" spans="2:19" ht="14.5">
      <c r="B37"/>
      <c r="C37"/>
      <c r="D37"/>
      <c r="E37"/>
      <c r="F37"/>
      <c r="G37"/>
      <c r="H37"/>
      <c r="I37"/>
      <c r="J37"/>
      <c r="K37"/>
      <c r="L37"/>
      <c r="M37"/>
      <c r="N37"/>
      <c r="O37"/>
      <c r="P37"/>
      <c r="Q37"/>
      <c r="R37"/>
      <c r="S37"/>
    </row>
    <row r="38" spans="2:19" ht="14.5">
      <c r="B38"/>
      <c r="C38"/>
      <c r="D38"/>
      <c r="E38"/>
      <c r="F38"/>
      <c r="G38"/>
      <c r="H38"/>
      <c r="I38"/>
      <c r="J38"/>
      <c r="K38"/>
      <c r="L38"/>
      <c r="M38"/>
      <c r="N38"/>
      <c r="O38"/>
      <c r="P38"/>
      <c r="Q38"/>
      <c r="R38"/>
      <c r="S38"/>
    </row>
    <row r="39" spans="2:19" ht="14.5">
      <c r="B39"/>
      <c r="C39"/>
      <c r="D39"/>
      <c r="E39"/>
      <c r="F39"/>
      <c r="G39"/>
      <c r="H39"/>
      <c r="I39"/>
      <c r="J39"/>
      <c r="K39"/>
      <c r="L39"/>
      <c r="M39"/>
      <c r="N39"/>
      <c r="O39"/>
      <c r="P39"/>
      <c r="Q39"/>
      <c r="R39"/>
      <c r="S39"/>
    </row>
    <row r="40" spans="2:19" ht="14.5">
      <c r="B40"/>
      <c r="C40"/>
      <c r="D40"/>
      <c r="E40"/>
      <c r="F40"/>
      <c r="G40"/>
      <c r="H40"/>
      <c r="I40"/>
      <c r="J40"/>
      <c r="K40"/>
      <c r="L40"/>
      <c r="M40"/>
      <c r="N40"/>
      <c r="O40"/>
      <c r="P40"/>
      <c r="Q40"/>
      <c r="R40"/>
      <c r="S40"/>
    </row>
    <row r="41" spans="2:19" ht="14.5">
      <c r="B41"/>
      <c r="C41"/>
      <c r="D41"/>
      <c r="E41"/>
      <c r="F41"/>
      <c r="G41"/>
      <c r="H41"/>
      <c r="I41"/>
      <c r="J41"/>
      <c r="K41"/>
      <c r="L41"/>
      <c r="M41"/>
      <c r="N41"/>
      <c r="O41"/>
      <c r="P41"/>
      <c r="Q41"/>
    </row>
    <row r="42" spans="2:19" ht="14.5">
      <c r="B42"/>
      <c r="C42"/>
      <c r="D42"/>
      <c r="E42"/>
      <c r="F42"/>
      <c r="G42"/>
      <c r="H42"/>
      <c r="I42"/>
      <c r="J42"/>
      <c r="K42"/>
      <c r="L42"/>
      <c r="M42"/>
      <c r="N42"/>
      <c r="O42"/>
      <c r="P42"/>
      <c r="Q42"/>
    </row>
    <row r="43" spans="2:19" ht="14.5">
      <c r="B43"/>
      <c r="C43"/>
      <c r="D43"/>
      <c r="E43"/>
      <c r="F43"/>
      <c r="G43"/>
      <c r="H43"/>
      <c r="I43"/>
      <c r="J43"/>
      <c r="K43"/>
      <c r="L43"/>
      <c r="M43"/>
      <c r="N43"/>
      <c r="O43"/>
      <c r="P43"/>
      <c r="Q43"/>
    </row>
    <row r="44" spans="2:19" ht="14.5">
      <c r="B44"/>
      <c r="C44"/>
      <c r="D44"/>
      <c r="E44"/>
      <c r="F44"/>
      <c r="G44"/>
      <c r="H44"/>
      <c r="I44"/>
      <c r="J44"/>
      <c r="K44"/>
      <c r="L44"/>
      <c r="M44"/>
      <c r="N44"/>
      <c r="O44"/>
      <c r="P44"/>
      <c r="Q44"/>
    </row>
    <row r="45" spans="2:19" ht="14.5">
      <c r="B45"/>
      <c r="C45"/>
      <c r="D45"/>
      <c r="E45"/>
      <c r="F45"/>
      <c r="G45"/>
      <c r="H45"/>
      <c r="I45"/>
      <c r="J45"/>
      <c r="K45"/>
      <c r="L45"/>
      <c r="M45"/>
      <c r="N45"/>
      <c r="O45"/>
      <c r="P45"/>
      <c r="Q45"/>
    </row>
    <row r="46" spans="2:19" ht="14.5">
      <c r="B46"/>
      <c r="C46"/>
      <c r="D46"/>
      <c r="E46"/>
      <c r="F46"/>
      <c r="G46"/>
      <c r="H46"/>
      <c r="I46"/>
      <c r="J46"/>
      <c r="K46"/>
      <c r="L46"/>
      <c r="M46"/>
      <c r="N46"/>
      <c r="O46"/>
      <c r="P46"/>
      <c r="Q46"/>
    </row>
    <row r="47" spans="2:19" ht="14.5">
      <c r="B47"/>
      <c r="C47"/>
      <c r="D47"/>
      <c r="E47"/>
      <c r="F47"/>
      <c r="G47"/>
      <c r="H47"/>
      <c r="I47"/>
      <c r="J47"/>
      <c r="K47"/>
      <c r="L47"/>
      <c r="M47"/>
      <c r="N47"/>
      <c r="O47"/>
      <c r="P47"/>
      <c r="Q47"/>
    </row>
    <row r="48" spans="2:19" ht="14.5">
      <c r="B48"/>
      <c r="C48"/>
      <c r="D48"/>
      <c r="E48"/>
      <c r="F48"/>
      <c r="G48"/>
      <c r="H48"/>
      <c r="I48"/>
      <c r="J48"/>
      <c r="K48"/>
      <c r="L48"/>
      <c r="M48"/>
      <c r="N48"/>
      <c r="O48"/>
      <c r="P48"/>
      <c r="Q48"/>
    </row>
    <row r="49" spans="2:17" ht="14.5">
      <c r="B49"/>
      <c r="C49"/>
      <c r="D49"/>
      <c r="E49"/>
      <c r="F49"/>
      <c r="G49"/>
      <c r="H49"/>
      <c r="I49"/>
      <c r="J49"/>
      <c r="K49"/>
      <c r="L49"/>
      <c r="M49"/>
      <c r="N49"/>
      <c r="O49"/>
      <c r="P49"/>
      <c r="Q49"/>
    </row>
    <row r="50" spans="2:17" ht="14.5">
      <c r="B50"/>
      <c r="C50"/>
      <c r="D50"/>
      <c r="E50"/>
      <c r="F50"/>
      <c r="G50"/>
      <c r="H50"/>
      <c r="I50"/>
      <c r="J50"/>
      <c r="K50"/>
      <c r="L50"/>
      <c r="M50"/>
      <c r="N50"/>
      <c r="O50"/>
      <c r="P50"/>
      <c r="Q50"/>
    </row>
    <row r="51" spans="2:17" ht="14.5">
      <c r="B51"/>
      <c r="C51"/>
      <c r="D51"/>
      <c r="E51"/>
      <c r="F51"/>
      <c r="G51"/>
      <c r="H51"/>
      <c r="I51"/>
      <c r="J51"/>
      <c r="K51"/>
      <c r="L51"/>
      <c r="M51"/>
      <c r="N51"/>
      <c r="O51"/>
      <c r="P51"/>
      <c r="Q51"/>
    </row>
    <row r="52" spans="2:17" ht="14.5">
      <c r="B52"/>
      <c r="C52"/>
      <c r="D52"/>
      <c r="E52"/>
      <c r="F52"/>
      <c r="G52"/>
      <c r="H52"/>
      <c r="I52"/>
      <c r="J52"/>
      <c r="K52"/>
      <c r="L52"/>
      <c r="M52"/>
      <c r="N52"/>
      <c r="O52"/>
      <c r="P52"/>
      <c r="Q52"/>
    </row>
    <row r="53" spans="2:17" ht="14.5">
      <c r="B53"/>
      <c r="C53"/>
      <c r="D53"/>
      <c r="E53"/>
      <c r="F53"/>
      <c r="G53"/>
      <c r="H53"/>
      <c r="I53"/>
      <c r="J53"/>
      <c r="K53"/>
      <c r="L53"/>
      <c r="M53"/>
      <c r="N53"/>
      <c r="O53"/>
      <c r="P53"/>
      <c r="Q53"/>
    </row>
    <row r="54" spans="2:17" ht="14.5">
      <c r="B54"/>
      <c r="C54"/>
      <c r="D54"/>
      <c r="E54"/>
      <c r="F54"/>
      <c r="G54"/>
      <c r="H54"/>
      <c r="I54"/>
      <c r="J54"/>
      <c r="K54"/>
      <c r="L54"/>
      <c r="M54"/>
      <c r="N54"/>
      <c r="O54"/>
      <c r="P54"/>
      <c r="Q54"/>
    </row>
    <row r="55" spans="2:17" ht="14.5">
      <c r="B55"/>
      <c r="C55"/>
      <c r="D55"/>
      <c r="E55"/>
      <c r="F55"/>
      <c r="G55"/>
      <c r="H55"/>
      <c r="I55"/>
      <c r="J55"/>
      <c r="K55"/>
      <c r="L55"/>
      <c r="M55"/>
      <c r="N55"/>
      <c r="O55"/>
      <c r="P55"/>
      <c r="Q55"/>
    </row>
    <row r="56" spans="2:17" ht="14.5">
      <c r="B56"/>
      <c r="C56"/>
      <c r="D56"/>
      <c r="E56"/>
      <c r="F56"/>
      <c r="G56"/>
      <c r="H56"/>
      <c r="I56"/>
      <c r="J56"/>
      <c r="K56"/>
      <c r="L56"/>
      <c r="M56"/>
      <c r="N56"/>
      <c r="O56"/>
      <c r="P56"/>
      <c r="Q56"/>
    </row>
    <row r="57" spans="2:17" ht="14.5">
      <c r="B57"/>
      <c r="C57"/>
      <c r="D57"/>
      <c r="E57"/>
      <c r="F57"/>
      <c r="G57"/>
      <c r="H57"/>
      <c r="I57"/>
      <c r="J57"/>
      <c r="K57"/>
      <c r="L57"/>
      <c r="M57"/>
      <c r="N57"/>
      <c r="O57"/>
      <c r="P57"/>
      <c r="Q57"/>
    </row>
    <row r="58" spans="2:17" ht="14.5">
      <c r="B58"/>
      <c r="C58"/>
      <c r="D58"/>
      <c r="E58"/>
      <c r="F58"/>
      <c r="G58"/>
      <c r="H58"/>
      <c r="I58"/>
      <c r="J58"/>
      <c r="K58"/>
      <c r="L58"/>
      <c r="M58"/>
      <c r="N58"/>
      <c r="O58"/>
      <c r="P58"/>
      <c r="Q58"/>
    </row>
    <row r="59" spans="2:17" ht="14.5">
      <c r="B59"/>
      <c r="C59"/>
      <c r="D59"/>
      <c r="E59"/>
      <c r="F59"/>
      <c r="G59"/>
      <c r="H59"/>
      <c r="I59"/>
      <c r="J59"/>
      <c r="K59"/>
      <c r="L59"/>
      <c r="M59"/>
      <c r="N59"/>
      <c r="O59"/>
      <c r="P59"/>
      <c r="Q59"/>
    </row>
    <row r="60" spans="2:17" ht="14.5">
      <c r="B60"/>
      <c r="C60"/>
      <c r="D60"/>
      <c r="E60"/>
      <c r="F60"/>
      <c r="G60"/>
      <c r="H60"/>
      <c r="I60"/>
      <c r="J60"/>
      <c r="K60"/>
      <c r="L60"/>
      <c r="M60"/>
      <c r="N60"/>
      <c r="O60"/>
      <c r="P60"/>
      <c r="Q60"/>
    </row>
    <row r="61" spans="2:17" ht="14.5">
      <c r="B61"/>
      <c r="C61"/>
      <c r="D61"/>
      <c r="E61"/>
      <c r="F61"/>
      <c r="G61"/>
      <c r="H61"/>
      <c r="I61"/>
      <c r="J61"/>
      <c r="K61"/>
      <c r="L61"/>
      <c r="M61"/>
      <c r="N61"/>
      <c r="O61"/>
      <c r="P61"/>
      <c r="Q61"/>
    </row>
    <row r="62" spans="2:17" ht="14.5">
      <c r="B62"/>
      <c r="C62"/>
      <c r="D62"/>
      <c r="E62"/>
      <c r="F62"/>
      <c r="G62"/>
      <c r="H62"/>
      <c r="I62"/>
      <c r="J62"/>
      <c r="K62"/>
      <c r="L62"/>
      <c r="M62"/>
      <c r="N62"/>
      <c r="O62"/>
      <c r="P62"/>
      <c r="Q62"/>
    </row>
    <row r="63" spans="2:17" ht="14.5">
      <c r="B63"/>
      <c r="C63"/>
      <c r="D63"/>
      <c r="E63"/>
      <c r="F63"/>
      <c r="G63"/>
      <c r="H63"/>
      <c r="I63"/>
      <c r="J63"/>
      <c r="K63"/>
      <c r="L63"/>
      <c r="M63"/>
      <c r="N63"/>
      <c r="O63"/>
      <c r="P63"/>
      <c r="Q63"/>
    </row>
    <row r="64" spans="2:17" ht="14.5">
      <c r="B64"/>
      <c r="C64"/>
      <c r="D64"/>
      <c r="E64"/>
      <c r="F64"/>
      <c r="G64"/>
      <c r="H64"/>
      <c r="I64"/>
      <c r="J64"/>
      <c r="K64"/>
      <c r="L64"/>
      <c r="M64"/>
      <c r="N64"/>
      <c r="O64"/>
      <c r="P64"/>
      <c r="Q64"/>
    </row>
    <row r="65" spans="2:17" ht="14.5">
      <c r="B65"/>
      <c r="C65"/>
      <c r="D65"/>
      <c r="E65"/>
      <c r="F65"/>
      <c r="G65"/>
      <c r="H65"/>
      <c r="I65"/>
      <c r="J65"/>
      <c r="K65"/>
      <c r="L65"/>
      <c r="M65"/>
      <c r="N65"/>
      <c r="O65"/>
      <c r="P65"/>
      <c r="Q65"/>
    </row>
    <row r="66" spans="2:17" ht="14.5">
      <c r="B66"/>
      <c r="C66"/>
      <c r="D66"/>
      <c r="E66"/>
      <c r="F66"/>
      <c r="G66"/>
      <c r="H66"/>
      <c r="I66"/>
      <c r="J66"/>
      <c r="K66"/>
      <c r="L66"/>
      <c r="M66"/>
      <c r="N66"/>
      <c r="O66"/>
      <c r="P66"/>
      <c r="Q66"/>
    </row>
    <row r="67" spans="2:17" ht="14.5">
      <c r="B67"/>
      <c r="C67"/>
      <c r="D67"/>
      <c r="E67"/>
      <c r="F67"/>
      <c r="G67"/>
      <c r="H67"/>
      <c r="I67"/>
      <c r="J67"/>
      <c r="K67"/>
      <c r="L67"/>
      <c r="M67"/>
      <c r="N67"/>
      <c r="O67"/>
      <c r="P67"/>
      <c r="Q67"/>
    </row>
    <row r="68" spans="2:17" ht="14.5">
      <c r="B68"/>
      <c r="C68"/>
      <c r="D68"/>
      <c r="E68"/>
      <c r="F68"/>
      <c r="G68"/>
      <c r="H68"/>
      <c r="I68"/>
      <c r="J68"/>
      <c r="K68"/>
      <c r="L68"/>
      <c r="M68"/>
      <c r="N68"/>
      <c r="O68"/>
      <c r="P68"/>
      <c r="Q68"/>
    </row>
    <row r="69" spans="2:17" ht="14.5">
      <c r="B69"/>
      <c r="C69"/>
      <c r="D69"/>
      <c r="E69"/>
      <c r="F69"/>
      <c r="G69"/>
      <c r="H69"/>
      <c r="I69"/>
      <c r="J69"/>
      <c r="K69"/>
      <c r="L69"/>
      <c r="M69"/>
      <c r="N69"/>
      <c r="O69"/>
      <c r="P69"/>
      <c r="Q69"/>
    </row>
    <row r="70" spans="2:17" ht="14.5">
      <c r="B70"/>
      <c r="C70"/>
      <c r="D70"/>
      <c r="E70"/>
      <c r="F70"/>
      <c r="G70"/>
      <c r="H70"/>
      <c r="I70"/>
      <c r="J70"/>
      <c r="K70"/>
      <c r="L70"/>
      <c r="M70"/>
      <c r="N70"/>
      <c r="O70"/>
      <c r="P70"/>
      <c r="Q70"/>
    </row>
    <row r="71" spans="2:17" ht="14.5">
      <c r="B71"/>
      <c r="C71"/>
      <c r="D71"/>
      <c r="E71"/>
      <c r="F71"/>
      <c r="G71"/>
      <c r="H71"/>
      <c r="I71"/>
      <c r="J71"/>
      <c r="K71"/>
      <c r="L71"/>
      <c r="M71"/>
      <c r="N71"/>
      <c r="O71"/>
      <c r="P71"/>
      <c r="Q71"/>
    </row>
    <row r="72" spans="2:17" ht="14.5">
      <c r="B72"/>
      <c r="C72"/>
      <c r="D72"/>
      <c r="E72"/>
      <c r="F72"/>
      <c r="G72"/>
      <c r="H72"/>
      <c r="I72"/>
      <c r="J72"/>
      <c r="K72"/>
      <c r="L72"/>
      <c r="M72"/>
      <c r="N72"/>
      <c r="O72"/>
      <c r="P72"/>
      <c r="Q72"/>
    </row>
    <row r="73" spans="2:17" ht="14.5">
      <c r="B73"/>
      <c r="C73"/>
      <c r="D73"/>
      <c r="E73"/>
      <c r="F73"/>
      <c r="G73"/>
      <c r="H73"/>
      <c r="I73"/>
      <c r="J73"/>
      <c r="K73"/>
      <c r="L73"/>
      <c r="M73"/>
      <c r="N73"/>
      <c r="O73"/>
      <c r="P73"/>
      <c r="Q73"/>
    </row>
    <row r="74" spans="2:17" ht="14.5">
      <c r="B74"/>
      <c r="C74"/>
      <c r="D74"/>
      <c r="E74"/>
      <c r="F74"/>
      <c r="G74"/>
      <c r="H74"/>
      <c r="I74"/>
      <c r="J74"/>
      <c r="K74"/>
      <c r="L74"/>
      <c r="M74"/>
      <c r="N74"/>
      <c r="O74"/>
      <c r="P74"/>
      <c r="Q74"/>
    </row>
    <row r="75" spans="2:17" ht="14.5">
      <c r="B75"/>
      <c r="C75"/>
      <c r="D75"/>
      <c r="E75"/>
      <c r="F75"/>
      <c r="G75"/>
      <c r="H75"/>
      <c r="I75"/>
      <c r="J75"/>
      <c r="K75"/>
      <c r="L75"/>
      <c r="M75"/>
      <c r="N75"/>
      <c r="O75"/>
      <c r="P75"/>
      <c r="Q75"/>
    </row>
    <row r="76" spans="2:17" ht="14.5">
      <c r="B76"/>
      <c r="C76"/>
      <c r="D76"/>
      <c r="E76"/>
      <c r="F76"/>
      <c r="G76"/>
      <c r="H76"/>
      <c r="I76"/>
      <c r="J76"/>
      <c r="K76"/>
      <c r="L76"/>
      <c r="M76"/>
      <c r="N76"/>
      <c r="O76"/>
      <c r="P76"/>
      <c r="Q76"/>
    </row>
    <row r="77" spans="2:17" ht="14.5">
      <c r="B77"/>
      <c r="C77"/>
      <c r="D77"/>
      <c r="E77"/>
      <c r="F77"/>
      <c r="G77"/>
      <c r="H77"/>
      <c r="I77"/>
      <c r="J77"/>
      <c r="K77"/>
      <c r="L77"/>
      <c r="M77"/>
      <c r="N77"/>
      <c r="O77"/>
      <c r="P77"/>
      <c r="Q77"/>
    </row>
    <row r="78" spans="2:17" ht="14.5">
      <c r="B78"/>
      <c r="C78"/>
      <c r="D78"/>
      <c r="E78"/>
      <c r="F78"/>
      <c r="G78"/>
      <c r="H78"/>
      <c r="I78"/>
      <c r="J78"/>
      <c r="K78"/>
      <c r="L78"/>
      <c r="M78"/>
      <c r="N78"/>
      <c r="O78"/>
      <c r="P78"/>
      <c r="Q78"/>
    </row>
    <row r="79" spans="2:17" ht="14.5">
      <c r="B79"/>
      <c r="C79"/>
      <c r="D79"/>
      <c r="E79"/>
      <c r="F79"/>
      <c r="G79"/>
      <c r="H79"/>
      <c r="I79"/>
      <c r="J79"/>
      <c r="K79"/>
      <c r="L79"/>
      <c r="M79"/>
      <c r="N79"/>
      <c r="O79"/>
      <c r="P79"/>
      <c r="Q79"/>
    </row>
    <row r="80" spans="2:17" ht="14.5">
      <c r="B80"/>
      <c r="C80"/>
      <c r="D80"/>
      <c r="E80"/>
      <c r="F80"/>
      <c r="G80"/>
      <c r="H80"/>
      <c r="I80"/>
      <c r="J80"/>
      <c r="K80"/>
      <c r="L80"/>
      <c r="M80"/>
      <c r="N80"/>
      <c r="O80"/>
      <c r="P80"/>
      <c r="Q80"/>
    </row>
    <row r="81" spans="2:17" ht="14.5">
      <c r="B81"/>
      <c r="C81"/>
      <c r="D81"/>
      <c r="E81"/>
      <c r="F81"/>
      <c r="G81"/>
      <c r="H81"/>
      <c r="I81"/>
      <c r="J81"/>
      <c r="K81"/>
      <c r="L81"/>
      <c r="M81"/>
      <c r="N81"/>
      <c r="O81"/>
      <c r="P81"/>
      <c r="Q81"/>
    </row>
    <row r="82" spans="2:17" ht="14.5">
      <c r="B82"/>
      <c r="C82"/>
      <c r="D82"/>
      <c r="E82"/>
      <c r="F82"/>
      <c r="G82"/>
      <c r="H82"/>
      <c r="I82"/>
      <c r="J82"/>
      <c r="K82"/>
      <c r="L82"/>
      <c r="M82"/>
      <c r="N82"/>
      <c r="O82"/>
      <c r="P82"/>
      <c r="Q82"/>
    </row>
    <row r="83" spans="2:17" ht="14.5">
      <c r="B83"/>
      <c r="C83"/>
      <c r="D83"/>
      <c r="E83"/>
      <c r="F83"/>
      <c r="G83"/>
      <c r="H83"/>
      <c r="I83"/>
      <c r="J83"/>
      <c r="K83"/>
      <c r="L83"/>
      <c r="M83"/>
      <c r="N83"/>
      <c r="O83"/>
      <c r="P83"/>
      <c r="Q83"/>
    </row>
    <row r="84" spans="2:17" ht="14.5">
      <c r="B84"/>
      <c r="C84"/>
      <c r="D84"/>
      <c r="E84"/>
      <c r="F84"/>
      <c r="G84"/>
      <c r="H84"/>
      <c r="I84"/>
      <c r="J84"/>
      <c r="K84"/>
      <c r="L84"/>
      <c r="M84"/>
      <c r="N84"/>
      <c r="O84"/>
      <c r="P84"/>
      <c r="Q84"/>
    </row>
    <row r="85" spans="2:17" ht="14.5">
      <c r="B85"/>
      <c r="C85"/>
      <c r="D85"/>
      <c r="E85"/>
      <c r="F85"/>
      <c r="G85"/>
      <c r="H85"/>
      <c r="I85"/>
      <c r="J85"/>
      <c r="K85"/>
      <c r="L85"/>
      <c r="M85"/>
      <c r="N85"/>
      <c r="O85"/>
      <c r="P85"/>
      <c r="Q85"/>
    </row>
    <row r="86" spans="2:17" ht="14.5">
      <c r="B86"/>
      <c r="C86"/>
      <c r="D86"/>
      <c r="E86"/>
      <c r="F86"/>
      <c r="G86"/>
      <c r="H86"/>
      <c r="I86"/>
      <c r="J86"/>
      <c r="K86"/>
      <c r="L86"/>
      <c r="M86"/>
      <c r="N86"/>
      <c r="O86"/>
      <c r="P86"/>
      <c r="Q86"/>
    </row>
    <row r="87" spans="2:17" ht="14.5">
      <c r="B87"/>
      <c r="C87"/>
      <c r="D87"/>
      <c r="E87"/>
      <c r="F87"/>
      <c r="G87"/>
      <c r="H87"/>
      <c r="I87"/>
      <c r="J87"/>
      <c r="K87"/>
      <c r="L87"/>
      <c r="M87"/>
      <c r="N87"/>
      <c r="O87"/>
      <c r="P87"/>
      <c r="Q87"/>
    </row>
    <row r="88" spans="2:17" ht="14.5">
      <c r="B88"/>
      <c r="C88"/>
      <c r="D88"/>
      <c r="E88"/>
      <c r="F88"/>
      <c r="G88"/>
      <c r="H88"/>
      <c r="I88"/>
      <c r="J88"/>
      <c r="K88"/>
      <c r="L88"/>
      <c r="M88"/>
      <c r="N88"/>
      <c r="O88"/>
      <c r="P88"/>
      <c r="Q88"/>
    </row>
    <row r="89" spans="2:17" ht="14.5">
      <c r="B89"/>
      <c r="C89"/>
      <c r="D89"/>
      <c r="E89"/>
      <c r="F89"/>
      <c r="G89"/>
      <c r="H89"/>
      <c r="I89"/>
      <c r="J89"/>
      <c r="K89"/>
      <c r="L89"/>
      <c r="M89"/>
      <c r="N89"/>
      <c r="O89"/>
      <c r="P89"/>
      <c r="Q89"/>
    </row>
    <row r="90" spans="2:17" ht="14.5">
      <c r="B90"/>
      <c r="C90"/>
      <c r="D90"/>
      <c r="E90"/>
      <c r="F90"/>
      <c r="G90"/>
      <c r="H90"/>
      <c r="I90"/>
      <c r="J90"/>
      <c r="K90"/>
      <c r="L90"/>
      <c r="M90"/>
      <c r="N90"/>
      <c r="O90"/>
      <c r="P90"/>
      <c r="Q90"/>
    </row>
    <row r="91" spans="2:17" ht="14.5">
      <c r="B91"/>
      <c r="C91"/>
      <c r="D91"/>
      <c r="E91"/>
      <c r="F91"/>
      <c r="G91"/>
      <c r="H91"/>
      <c r="I91"/>
      <c r="J91"/>
      <c r="K91"/>
      <c r="L91"/>
      <c r="M91"/>
      <c r="N91"/>
      <c r="O91"/>
      <c r="P91"/>
      <c r="Q91"/>
    </row>
    <row r="92" spans="2:17" ht="14.5">
      <c r="B92"/>
      <c r="C92"/>
      <c r="D92"/>
      <c r="E92"/>
      <c r="F92"/>
      <c r="G92"/>
      <c r="H92"/>
      <c r="I92"/>
      <c r="J92"/>
      <c r="K92"/>
      <c r="L92"/>
      <c r="M92"/>
      <c r="N92"/>
      <c r="O92"/>
      <c r="P92"/>
      <c r="Q92"/>
    </row>
    <row r="93" spans="2:17" ht="14.5">
      <c r="B93"/>
      <c r="C93"/>
      <c r="D93"/>
      <c r="E93"/>
      <c r="F93"/>
      <c r="G93"/>
      <c r="H93"/>
      <c r="I93"/>
      <c r="J93"/>
      <c r="K93"/>
      <c r="L93"/>
      <c r="M93"/>
      <c r="N93"/>
      <c r="O93"/>
      <c r="P93"/>
      <c r="Q93"/>
    </row>
    <row r="94" spans="2:17" ht="14.5">
      <c r="B94"/>
      <c r="C94"/>
      <c r="D94"/>
      <c r="E94"/>
      <c r="F94"/>
      <c r="G94"/>
      <c r="H94"/>
      <c r="I94"/>
      <c r="J94"/>
      <c r="K94"/>
      <c r="L94"/>
      <c r="M94"/>
      <c r="N94"/>
      <c r="O94"/>
      <c r="P94"/>
      <c r="Q94"/>
    </row>
    <row r="95" spans="2:17" ht="14.5">
      <c r="B95"/>
      <c r="C95"/>
      <c r="D95"/>
      <c r="E95"/>
      <c r="F95"/>
      <c r="G95"/>
      <c r="H95"/>
      <c r="I95"/>
      <c r="J95"/>
      <c r="K95"/>
      <c r="L95"/>
      <c r="M95"/>
      <c r="N95"/>
      <c r="O95"/>
      <c r="P95"/>
      <c r="Q95"/>
    </row>
    <row r="96" spans="2:17" ht="14.5">
      <c r="B96"/>
      <c r="C96"/>
      <c r="D96"/>
      <c r="E96"/>
      <c r="F96"/>
      <c r="G96"/>
      <c r="H96"/>
      <c r="I96"/>
      <c r="J96"/>
      <c r="K96"/>
      <c r="L96"/>
      <c r="M96"/>
      <c r="N96"/>
      <c r="O96"/>
      <c r="P96"/>
      <c r="Q96"/>
    </row>
    <row r="97" spans="2:17" ht="14.5">
      <c r="B97"/>
      <c r="C97"/>
      <c r="D97"/>
      <c r="E97"/>
      <c r="F97"/>
      <c r="G97"/>
      <c r="H97"/>
      <c r="I97"/>
      <c r="J97"/>
      <c r="K97"/>
      <c r="L97"/>
      <c r="M97"/>
      <c r="N97"/>
      <c r="O97"/>
      <c r="P97"/>
      <c r="Q97"/>
    </row>
    <row r="98" spans="2:17" ht="14.5">
      <c r="B98"/>
      <c r="C98"/>
      <c r="D98"/>
      <c r="E98"/>
      <c r="F98"/>
      <c r="G98"/>
      <c r="H98"/>
      <c r="I98"/>
      <c r="J98"/>
      <c r="K98"/>
      <c r="L98"/>
      <c r="M98"/>
      <c r="N98"/>
      <c r="O98"/>
      <c r="P98"/>
      <c r="Q98"/>
    </row>
    <row r="99" spans="2:17" ht="14.5">
      <c r="B99"/>
      <c r="C99"/>
      <c r="D99"/>
      <c r="E99"/>
      <c r="F99"/>
      <c r="G99"/>
      <c r="H99"/>
      <c r="I99"/>
      <c r="J99"/>
      <c r="K99"/>
      <c r="L99"/>
      <c r="M99"/>
      <c r="N99"/>
      <c r="O99"/>
      <c r="P99"/>
      <c r="Q99"/>
    </row>
    <row r="100" spans="2:17" ht="14.5">
      <c r="B100"/>
      <c r="C100"/>
      <c r="D100"/>
      <c r="E100"/>
      <c r="F100"/>
      <c r="G100"/>
      <c r="H100"/>
      <c r="I100"/>
      <c r="J100"/>
      <c r="K100"/>
      <c r="L100"/>
      <c r="M100"/>
      <c r="N100"/>
      <c r="O100"/>
      <c r="P100"/>
      <c r="Q100"/>
    </row>
    <row r="101" spans="2:17" ht="14.5">
      <c r="B101"/>
      <c r="C101"/>
      <c r="D101"/>
      <c r="E101"/>
      <c r="F101"/>
      <c r="G101"/>
      <c r="H101"/>
      <c r="I101"/>
      <c r="J101"/>
      <c r="K101"/>
      <c r="L101"/>
      <c r="M101"/>
      <c r="N101"/>
      <c r="O101"/>
      <c r="P101"/>
      <c r="Q101"/>
    </row>
    <row r="102" spans="2:17" ht="14.5">
      <c r="B102"/>
      <c r="C102"/>
      <c r="D102"/>
      <c r="E102"/>
      <c r="F102"/>
      <c r="G102"/>
      <c r="H102"/>
      <c r="I102"/>
      <c r="J102"/>
      <c r="K102"/>
      <c r="L102"/>
      <c r="M102"/>
      <c r="N102"/>
      <c r="O102"/>
      <c r="P102"/>
      <c r="Q102"/>
    </row>
    <row r="103" spans="2:17" ht="14.5">
      <c r="B103"/>
      <c r="C103"/>
      <c r="D103"/>
      <c r="E103"/>
      <c r="F103"/>
      <c r="G103"/>
      <c r="H103"/>
      <c r="I103"/>
      <c r="J103"/>
      <c r="K103"/>
      <c r="L103"/>
      <c r="M103"/>
      <c r="N103"/>
      <c r="O103"/>
      <c r="P103"/>
      <c r="Q103"/>
    </row>
    <row r="104" spans="2:17" ht="14.5">
      <c r="B104"/>
      <c r="C104"/>
      <c r="D104"/>
      <c r="E104"/>
      <c r="F104"/>
      <c r="G104"/>
      <c r="H104"/>
      <c r="I104"/>
      <c r="J104"/>
      <c r="K104"/>
      <c r="L104"/>
      <c r="M104"/>
      <c r="N104"/>
      <c r="O104"/>
      <c r="P104"/>
      <c r="Q104"/>
    </row>
    <row r="105" spans="2:17" ht="14.5">
      <c r="B105"/>
      <c r="C105"/>
      <c r="D105"/>
      <c r="E105"/>
      <c r="F105"/>
      <c r="G105"/>
      <c r="H105"/>
      <c r="I105"/>
      <c r="J105"/>
      <c r="K105"/>
      <c r="L105"/>
      <c r="M105"/>
      <c r="N105"/>
      <c r="O105"/>
      <c r="P105"/>
      <c r="Q105"/>
    </row>
    <row r="106" spans="2:17" ht="14.5">
      <c r="B106"/>
      <c r="C106"/>
      <c r="D106"/>
      <c r="E106"/>
      <c r="F106"/>
      <c r="G106"/>
      <c r="H106"/>
      <c r="I106"/>
      <c r="J106"/>
      <c r="K106"/>
      <c r="L106"/>
      <c r="M106"/>
      <c r="N106"/>
      <c r="O106"/>
      <c r="P106"/>
      <c r="Q106"/>
    </row>
    <row r="107" spans="2:17" ht="14.5">
      <c r="B107"/>
      <c r="C107"/>
      <c r="D107"/>
      <c r="E107"/>
      <c r="F107"/>
      <c r="G107"/>
      <c r="H107"/>
      <c r="I107"/>
      <c r="J107"/>
      <c r="K107"/>
      <c r="L107"/>
      <c r="M107"/>
      <c r="N107"/>
      <c r="O107"/>
      <c r="P107"/>
      <c r="Q107"/>
    </row>
    <row r="108" spans="2:17" ht="14.5">
      <c r="B108"/>
      <c r="C108"/>
      <c r="D108"/>
      <c r="E108"/>
      <c r="F108"/>
      <c r="G108"/>
      <c r="H108"/>
      <c r="I108"/>
      <c r="J108"/>
      <c r="K108"/>
      <c r="L108"/>
      <c r="M108"/>
      <c r="N108"/>
      <c r="O108"/>
      <c r="P108"/>
      <c r="Q108"/>
    </row>
    <row r="109" spans="2:17" ht="14.5">
      <c r="B109"/>
      <c r="C109"/>
      <c r="D109"/>
      <c r="E109"/>
      <c r="F109"/>
      <c r="G109"/>
      <c r="H109"/>
      <c r="I109"/>
      <c r="J109"/>
      <c r="K109"/>
      <c r="L109"/>
      <c r="M109"/>
      <c r="N109"/>
      <c r="O109"/>
      <c r="P109"/>
      <c r="Q109"/>
    </row>
    <row r="110" spans="2:17" ht="14.5">
      <c r="B110"/>
      <c r="C110"/>
      <c r="D110"/>
      <c r="E110"/>
      <c r="F110"/>
      <c r="G110"/>
      <c r="H110"/>
      <c r="I110"/>
      <c r="J110"/>
      <c r="K110"/>
      <c r="L110"/>
      <c r="M110"/>
      <c r="N110"/>
      <c r="O110"/>
      <c r="P110"/>
      <c r="Q110"/>
    </row>
    <row r="111" spans="2:17" ht="14.5">
      <c r="B111"/>
      <c r="C111"/>
      <c r="D111"/>
      <c r="E111"/>
      <c r="F111"/>
      <c r="G111"/>
      <c r="H111"/>
      <c r="I111"/>
      <c r="J111"/>
      <c r="K111"/>
      <c r="L111"/>
      <c r="M111"/>
      <c r="N111"/>
      <c r="O111"/>
      <c r="P111"/>
      <c r="Q111"/>
    </row>
    <row r="112" spans="2:17" ht="14.5">
      <c r="B112"/>
      <c r="C112"/>
      <c r="D112"/>
      <c r="E112"/>
      <c r="F112"/>
      <c r="G112"/>
      <c r="H112"/>
      <c r="I112"/>
      <c r="J112"/>
      <c r="K112"/>
      <c r="L112"/>
      <c r="M112"/>
      <c r="N112"/>
      <c r="O112"/>
      <c r="P112"/>
      <c r="Q112"/>
    </row>
    <row r="113" spans="2:17" ht="14.5">
      <c r="B113"/>
      <c r="C113"/>
      <c r="D113"/>
      <c r="E113"/>
      <c r="F113"/>
      <c r="G113"/>
      <c r="H113"/>
      <c r="I113"/>
      <c r="J113"/>
      <c r="K113"/>
      <c r="L113"/>
      <c r="M113"/>
      <c r="N113"/>
      <c r="O113"/>
      <c r="P113"/>
      <c r="Q113"/>
    </row>
    <row r="114" spans="2:17" ht="14.5">
      <c r="B114"/>
      <c r="C114"/>
      <c r="D114"/>
      <c r="E114"/>
      <c r="F114"/>
      <c r="G114"/>
      <c r="H114"/>
      <c r="I114"/>
      <c r="J114"/>
      <c r="K114"/>
      <c r="L114"/>
      <c r="M114"/>
      <c r="N114"/>
      <c r="O114"/>
      <c r="P114"/>
      <c r="Q114"/>
    </row>
    <row r="115" spans="2:17" ht="14.5">
      <c r="B115"/>
      <c r="C115"/>
      <c r="D115"/>
      <c r="E115"/>
      <c r="F115"/>
      <c r="G115"/>
      <c r="H115"/>
      <c r="I115"/>
      <c r="J115"/>
      <c r="K115"/>
      <c r="L115"/>
      <c r="M115"/>
      <c r="N115"/>
      <c r="O115"/>
      <c r="P115"/>
      <c r="Q115"/>
    </row>
    <row r="116" spans="2:17" ht="14.5">
      <c r="B116"/>
      <c r="C116"/>
      <c r="D116"/>
      <c r="E116"/>
      <c r="F116"/>
      <c r="G116"/>
      <c r="H116"/>
      <c r="I116"/>
      <c r="J116"/>
      <c r="K116"/>
      <c r="L116"/>
      <c r="M116"/>
      <c r="N116"/>
      <c r="O116"/>
      <c r="P116"/>
      <c r="Q116"/>
    </row>
    <row r="117" spans="2:17" ht="14.5">
      <c r="B117"/>
      <c r="C117"/>
      <c r="D117"/>
      <c r="E117"/>
      <c r="F117"/>
      <c r="G117"/>
      <c r="H117"/>
      <c r="I117"/>
      <c r="J117"/>
      <c r="K117"/>
      <c r="L117"/>
      <c r="M117"/>
      <c r="N117"/>
      <c r="O117"/>
      <c r="P117"/>
      <c r="Q117"/>
    </row>
    <row r="118" spans="2:17" ht="14.5">
      <c r="B118"/>
      <c r="C118"/>
      <c r="D118"/>
      <c r="E118"/>
      <c r="F118"/>
      <c r="G118"/>
      <c r="H118"/>
      <c r="I118"/>
      <c r="J118"/>
      <c r="K118"/>
      <c r="L118"/>
      <c r="M118"/>
      <c r="N118"/>
      <c r="O118"/>
      <c r="P118"/>
      <c r="Q118"/>
    </row>
    <row r="119" spans="2:17" ht="14.5">
      <c r="B119"/>
      <c r="C119"/>
      <c r="D119"/>
      <c r="E119"/>
      <c r="F119"/>
      <c r="G119"/>
      <c r="H119"/>
      <c r="I119"/>
      <c r="J119"/>
      <c r="K119"/>
      <c r="L119"/>
      <c r="M119"/>
      <c r="N119"/>
      <c r="O119"/>
      <c r="P119"/>
      <c r="Q119"/>
    </row>
    <row r="120" spans="2:17" ht="14.5">
      <c r="B120"/>
      <c r="C120"/>
      <c r="D120"/>
      <c r="E120"/>
      <c r="F120"/>
      <c r="G120"/>
      <c r="H120"/>
      <c r="I120"/>
      <c r="J120"/>
      <c r="K120"/>
      <c r="L120"/>
      <c r="M120"/>
      <c r="N120"/>
      <c r="O120"/>
      <c r="P120"/>
      <c r="Q120"/>
    </row>
    <row r="121" spans="2:17" ht="14.5">
      <c r="B121"/>
      <c r="C121"/>
      <c r="D121"/>
      <c r="E121"/>
      <c r="F121"/>
      <c r="G121"/>
      <c r="H121"/>
      <c r="I121"/>
      <c r="J121"/>
      <c r="K121"/>
      <c r="L121"/>
      <c r="M121"/>
      <c r="N121"/>
      <c r="O121"/>
      <c r="P121"/>
      <c r="Q121"/>
    </row>
    <row r="122" spans="2:17" ht="14.5">
      <c r="B122"/>
      <c r="C122"/>
      <c r="D122"/>
      <c r="E122"/>
      <c r="F122"/>
      <c r="G122"/>
      <c r="H122"/>
      <c r="I122"/>
      <c r="J122"/>
      <c r="K122"/>
      <c r="L122"/>
      <c r="M122"/>
      <c r="N122"/>
      <c r="O122"/>
      <c r="P122"/>
      <c r="Q122"/>
    </row>
    <row r="123" spans="2:17" ht="14.5">
      <c r="B123"/>
      <c r="C123"/>
      <c r="D123"/>
      <c r="E123"/>
      <c r="F123"/>
      <c r="G123"/>
      <c r="H123"/>
      <c r="I123"/>
      <c r="J123"/>
      <c r="K123"/>
      <c r="L123"/>
      <c r="M123"/>
      <c r="N123"/>
      <c r="O123"/>
      <c r="P123"/>
      <c r="Q123"/>
    </row>
    <row r="124" spans="2:17" ht="14.5">
      <c r="B124"/>
      <c r="C124"/>
      <c r="D124"/>
      <c r="E124"/>
      <c r="F124"/>
      <c r="G124"/>
      <c r="H124"/>
      <c r="I124"/>
      <c r="J124"/>
      <c r="K124"/>
      <c r="L124"/>
      <c r="M124"/>
      <c r="N124"/>
      <c r="O124"/>
      <c r="P124"/>
      <c r="Q124"/>
    </row>
    <row r="125" spans="2:17" ht="14.5">
      <c r="B125"/>
      <c r="C125"/>
      <c r="D125"/>
      <c r="E125"/>
      <c r="F125"/>
      <c r="G125"/>
      <c r="H125"/>
      <c r="I125"/>
      <c r="J125"/>
      <c r="K125"/>
      <c r="L125"/>
      <c r="M125"/>
      <c r="N125"/>
      <c r="O125"/>
      <c r="P125"/>
      <c r="Q125"/>
    </row>
    <row r="126" spans="2:17" ht="14.5">
      <c r="B126"/>
      <c r="C126"/>
      <c r="D126"/>
      <c r="E126"/>
      <c r="F126"/>
      <c r="G126"/>
      <c r="H126"/>
      <c r="I126"/>
      <c r="J126"/>
      <c r="K126"/>
      <c r="L126"/>
      <c r="M126"/>
      <c r="N126"/>
      <c r="O126"/>
      <c r="P126"/>
      <c r="Q126"/>
    </row>
    <row r="127" spans="2:17" ht="14.5">
      <c r="B127"/>
      <c r="C127"/>
      <c r="D127"/>
      <c r="E127"/>
      <c r="F127"/>
      <c r="G127"/>
      <c r="H127"/>
      <c r="I127"/>
      <c r="J127"/>
      <c r="K127"/>
      <c r="L127"/>
      <c r="M127"/>
      <c r="N127"/>
      <c r="O127"/>
      <c r="P127"/>
      <c r="Q127"/>
    </row>
    <row r="128" spans="2:17" ht="14.5">
      <c r="B128"/>
      <c r="C128"/>
      <c r="D128"/>
      <c r="E128"/>
      <c r="F128"/>
      <c r="G128"/>
      <c r="H128"/>
      <c r="I128"/>
      <c r="J128"/>
      <c r="K128"/>
      <c r="L128"/>
      <c r="M128"/>
      <c r="N128"/>
      <c r="O128"/>
      <c r="P128"/>
      <c r="Q128"/>
    </row>
    <row r="129" spans="2:17" ht="14.5">
      <c r="B129"/>
      <c r="C129"/>
      <c r="D129"/>
      <c r="E129"/>
      <c r="F129"/>
      <c r="G129"/>
      <c r="H129"/>
      <c r="I129"/>
      <c r="J129"/>
      <c r="K129"/>
      <c r="L129"/>
      <c r="M129"/>
      <c r="N129"/>
      <c r="O129"/>
      <c r="P129"/>
      <c r="Q129"/>
    </row>
    <row r="130" spans="2:17" ht="14.5">
      <c r="B130"/>
      <c r="C130"/>
      <c r="D130"/>
      <c r="E130"/>
      <c r="F130"/>
      <c r="G130"/>
      <c r="H130"/>
      <c r="I130"/>
      <c r="J130"/>
      <c r="K130"/>
      <c r="L130"/>
      <c r="M130"/>
      <c r="N130"/>
      <c r="O130"/>
      <c r="P130"/>
      <c r="Q130"/>
    </row>
    <row r="131" spans="2:17" ht="14.5">
      <c r="B131"/>
      <c r="C131"/>
      <c r="D131"/>
      <c r="E131"/>
      <c r="F131"/>
      <c r="G131"/>
      <c r="H131"/>
      <c r="I131"/>
      <c r="J131"/>
      <c r="K131"/>
      <c r="L131"/>
      <c r="M131"/>
      <c r="N131"/>
      <c r="O131"/>
      <c r="P131"/>
      <c r="Q131"/>
    </row>
    <row r="132" spans="2:17" ht="14.5">
      <c r="B132"/>
      <c r="C132"/>
      <c r="D132"/>
      <c r="E132"/>
      <c r="F132"/>
      <c r="G132"/>
      <c r="H132"/>
      <c r="I132"/>
      <c r="J132"/>
      <c r="K132"/>
      <c r="L132"/>
      <c r="M132"/>
      <c r="N132"/>
      <c r="O132"/>
      <c r="P132"/>
      <c r="Q132"/>
    </row>
    <row r="133" spans="2:17" ht="14.5">
      <c r="B133"/>
      <c r="C133"/>
      <c r="D133"/>
      <c r="E133"/>
      <c r="F133"/>
      <c r="G133"/>
      <c r="H133"/>
      <c r="I133"/>
      <c r="J133"/>
      <c r="K133"/>
      <c r="L133"/>
      <c r="M133"/>
      <c r="N133"/>
      <c r="O133"/>
      <c r="P133"/>
      <c r="Q133"/>
    </row>
    <row r="134" spans="2:17" ht="14.5">
      <c r="B134"/>
      <c r="C134"/>
      <c r="D134"/>
      <c r="E134"/>
      <c r="F134"/>
      <c r="G134"/>
      <c r="H134"/>
      <c r="I134"/>
      <c r="J134"/>
      <c r="K134"/>
      <c r="L134"/>
      <c r="M134"/>
      <c r="N134"/>
      <c r="O134"/>
      <c r="P134"/>
      <c r="Q134"/>
    </row>
    <row r="135" spans="2:17" ht="14.5">
      <c r="B135"/>
      <c r="C135"/>
      <c r="D135"/>
      <c r="E135"/>
      <c r="F135"/>
      <c r="G135"/>
      <c r="H135"/>
      <c r="I135"/>
      <c r="J135"/>
      <c r="K135"/>
      <c r="L135"/>
      <c r="M135"/>
      <c r="N135"/>
      <c r="O135"/>
      <c r="P135"/>
      <c r="Q135"/>
    </row>
    <row r="136" spans="2:17" ht="14.5">
      <c r="B136"/>
      <c r="C136"/>
      <c r="D136"/>
      <c r="E136"/>
      <c r="F136"/>
      <c r="G136"/>
      <c r="H136"/>
      <c r="I136"/>
      <c r="J136"/>
      <c r="K136"/>
      <c r="L136"/>
      <c r="M136"/>
      <c r="N136"/>
      <c r="O136"/>
      <c r="P136"/>
      <c r="Q136"/>
    </row>
    <row r="137" spans="2:17" ht="14.5">
      <c r="B137"/>
      <c r="C137"/>
      <c r="D137"/>
      <c r="E137"/>
      <c r="F137"/>
      <c r="G137"/>
      <c r="H137"/>
      <c r="I137"/>
      <c r="J137"/>
      <c r="K137"/>
      <c r="L137"/>
      <c r="M137"/>
      <c r="N137"/>
      <c r="O137"/>
      <c r="P137"/>
      <c r="Q137"/>
    </row>
    <row r="138" spans="2:17" ht="14.5">
      <c r="B138"/>
      <c r="C138"/>
      <c r="D138"/>
      <c r="E138"/>
      <c r="F138"/>
      <c r="G138"/>
      <c r="H138"/>
      <c r="I138"/>
      <c r="J138"/>
      <c r="K138"/>
      <c r="L138"/>
      <c r="M138"/>
      <c r="N138"/>
      <c r="O138"/>
      <c r="P138"/>
      <c r="Q138"/>
    </row>
    <row r="139" spans="2:17" ht="14.5">
      <c r="B139"/>
      <c r="C139"/>
      <c r="D139"/>
      <c r="E139"/>
      <c r="F139"/>
      <c r="G139"/>
      <c r="H139"/>
      <c r="I139"/>
      <c r="J139"/>
      <c r="K139"/>
      <c r="L139"/>
      <c r="M139"/>
      <c r="N139"/>
      <c r="O139"/>
      <c r="P139"/>
      <c r="Q139"/>
    </row>
    <row r="140" spans="2:17" ht="14.5">
      <c r="B140"/>
      <c r="C140"/>
      <c r="D140"/>
      <c r="E140"/>
      <c r="F140"/>
      <c r="G140"/>
      <c r="H140"/>
      <c r="I140"/>
      <c r="J140"/>
      <c r="K140"/>
      <c r="L140"/>
      <c r="M140"/>
      <c r="N140"/>
      <c r="O140"/>
      <c r="P140"/>
      <c r="Q140"/>
    </row>
    <row r="141" spans="2:17" ht="14.5">
      <c r="B141"/>
      <c r="C141"/>
      <c r="D141"/>
      <c r="E141"/>
      <c r="F141"/>
      <c r="G141"/>
      <c r="H141"/>
      <c r="I141"/>
      <c r="J141"/>
      <c r="K141"/>
      <c r="L141"/>
      <c r="M141"/>
      <c r="N141"/>
      <c r="O141"/>
      <c r="P141"/>
      <c r="Q141"/>
    </row>
    <row r="142" spans="2:17" ht="14.5">
      <c r="B142"/>
      <c r="C142"/>
      <c r="D142"/>
      <c r="E142"/>
      <c r="F142"/>
      <c r="G142"/>
      <c r="H142"/>
      <c r="I142"/>
      <c r="J142"/>
      <c r="K142"/>
      <c r="L142"/>
      <c r="M142"/>
      <c r="N142"/>
      <c r="O142"/>
      <c r="P142"/>
      <c r="Q142"/>
    </row>
    <row r="143" spans="2:17" ht="14.5">
      <c r="B143"/>
      <c r="C143"/>
      <c r="D143"/>
      <c r="E143"/>
      <c r="F143"/>
      <c r="G143"/>
      <c r="H143"/>
      <c r="I143"/>
      <c r="J143"/>
      <c r="K143"/>
      <c r="L143"/>
      <c r="M143"/>
      <c r="N143"/>
      <c r="O143"/>
      <c r="P143"/>
      <c r="Q143"/>
    </row>
    <row r="144" spans="2:17" ht="14.5">
      <c r="B144"/>
      <c r="C144"/>
      <c r="D144"/>
      <c r="E144"/>
      <c r="F144"/>
      <c r="G144"/>
      <c r="H144"/>
      <c r="I144"/>
      <c r="J144"/>
      <c r="K144"/>
      <c r="L144"/>
      <c r="M144"/>
      <c r="N144"/>
      <c r="O144"/>
      <c r="P144"/>
      <c r="Q144"/>
    </row>
    <row r="145" spans="2:17" ht="14.5">
      <c r="B145"/>
      <c r="C145"/>
      <c r="D145"/>
      <c r="E145"/>
      <c r="F145"/>
      <c r="G145"/>
      <c r="H145"/>
      <c r="I145"/>
      <c r="J145"/>
      <c r="K145"/>
      <c r="L145"/>
      <c r="M145"/>
      <c r="N145"/>
      <c r="O145"/>
      <c r="P145"/>
      <c r="Q145"/>
    </row>
    <row r="146" spans="2:17" ht="14.5">
      <c r="B146"/>
      <c r="C146"/>
      <c r="D146"/>
      <c r="E146"/>
      <c r="F146"/>
      <c r="G146"/>
      <c r="H146"/>
      <c r="I146"/>
      <c r="J146"/>
      <c r="K146"/>
      <c r="L146"/>
      <c r="M146"/>
      <c r="N146"/>
      <c r="O146"/>
      <c r="P146"/>
      <c r="Q146"/>
    </row>
    <row r="147" spans="2:17" ht="14.5">
      <c r="B147"/>
      <c r="C147"/>
      <c r="D147"/>
      <c r="E147"/>
      <c r="F147"/>
      <c r="G147"/>
      <c r="H147"/>
      <c r="I147"/>
      <c r="J147"/>
      <c r="K147"/>
      <c r="L147"/>
      <c r="M147"/>
      <c r="N147"/>
      <c r="O147"/>
      <c r="P147"/>
      <c r="Q147"/>
    </row>
    <row r="148" spans="2:17" ht="14.5">
      <c r="B148"/>
      <c r="C148"/>
      <c r="D148"/>
      <c r="E148"/>
      <c r="F148"/>
      <c r="G148"/>
      <c r="H148"/>
      <c r="I148"/>
      <c r="J148"/>
      <c r="K148"/>
      <c r="L148"/>
      <c r="M148"/>
      <c r="N148"/>
      <c r="O148"/>
      <c r="P148"/>
      <c r="Q148"/>
    </row>
    <row r="149" spans="2:17" ht="14.5">
      <c r="B149"/>
      <c r="C149"/>
      <c r="D149"/>
      <c r="E149"/>
      <c r="F149"/>
      <c r="G149"/>
      <c r="H149"/>
      <c r="I149"/>
      <c r="J149"/>
      <c r="K149"/>
      <c r="L149"/>
      <c r="M149"/>
      <c r="N149"/>
      <c r="O149"/>
      <c r="P149"/>
      <c r="Q149"/>
    </row>
    <row r="150" spans="2:17" ht="14.5">
      <c r="B150"/>
      <c r="C150"/>
      <c r="D150"/>
      <c r="E150"/>
      <c r="F150"/>
      <c r="G150"/>
      <c r="H150"/>
      <c r="I150"/>
      <c r="J150"/>
      <c r="K150"/>
      <c r="L150"/>
      <c r="M150"/>
      <c r="N150"/>
      <c r="O150"/>
      <c r="P150"/>
      <c r="Q150"/>
    </row>
    <row r="151" spans="2:17" ht="14.5">
      <c r="B151"/>
      <c r="C151"/>
      <c r="D151"/>
      <c r="E151"/>
      <c r="F151"/>
      <c r="G151"/>
      <c r="H151"/>
      <c r="I151"/>
      <c r="J151"/>
      <c r="K151"/>
      <c r="L151"/>
      <c r="M151"/>
      <c r="N151"/>
      <c r="O151"/>
      <c r="P151"/>
      <c r="Q151"/>
    </row>
    <row r="152" spans="2:17" ht="14.5">
      <c r="B152"/>
      <c r="C152"/>
      <c r="D152"/>
      <c r="E152"/>
      <c r="F152"/>
      <c r="G152"/>
      <c r="H152"/>
      <c r="I152"/>
      <c r="J152"/>
      <c r="K152"/>
      <c r="L152"/>
      <c r="M152"/>
      <c r="N152"/>
      <c r="O152"/>
      <c r="P152"/>
      <c r="Q152"/>
    </row>
    <row r="153" spans="2:17" ht="14.5">
      <c r="B153"/>
      <c r="C153"/>
      <c r="D153"/>
      <c r="E153"/>
      <c r="F153"/>
      <c r="G153"/>
      <c r="H153"/>
      <c r="I153"/>
      <c r="J153"/>
      <c r="K153"/>
      <c r="L153"/>
      <c r="M153"/>
      <c r="N153"/>
      <c r="O153"/>
      <c r="P153"/>
      <c r="Q153"/>
    </row>
    <row r="154" spans="2:17" ht="14.5">
      <c r="B154"/>
      <c r="C154"/>
      <c r="D154"/>
      <c r="E154"/>
      <c r="F154"/>
      <c r="G154"/>
      <c r="H154"/>
      <c r="I154"/>
      <c r="J154"/>
      <c r="K154"/>
      <c r="L154"/>
      <c r="M154"/>
      <c r="N154"/>
      <c r="O154"/>
      <c r="P154"/>
      <c r="Q154"/>
    </row>
    <row r="155" spans="2:17" ht="14.5">
      <c r="B155"/>
      <c r="C155"/>
      <c r="D155"/>
      <c r="E155"/>
      <c r="F155"/>
      <c r="G155"/>
      <c r="H155"/>
      <c r="I155"/>
      <c r="J155"/>
      <c r="K155"/>
      <c r="L155"/>
      <c r="M155"/>
      <c r="N155"/>
      <c r="O155"/>
      <c r="P155"/>
      <c r="Q155"/>
    </row>
    <row r="156" spans="2:17" ht="14.5">
      <c r="B156"/>
      <c r="C156"/>
      <c r="D156"/>
      <c r="E156"/>
      <c r="F156"/>
      <c r="G156"/>
      <c r="H156"/>
      <c r="I156"/>
      <c r="J156"/>
      <c r="K156"/>
      <c r="L156"/>
      <c r="M156"/>
      <c r="N156"/>
      <c r="O156"/>
      <c r="P156"/>
      <c r="Q156"/>
    </row>
    <row r="157" spans="2:17" ht="14.5">
      <c r="B157"/>
      <c r="C157"/>
      <c r="D157"/>
      <c r="E157"/>
      <c r="F157"/>
      <c r="G157"/>
      <c r="H157"/>
      <c r="I157"/>
      <c r="J157"/>
      <c r="K157"/>
      <c r="L157"/>
      <c r="M157"/>
      <c r="N157"/>
      <c r="O157"/>
      <c r="P157"/>
      <c r="Q157"/>
    </row>
    <row r="158" spans="2:17" ht="14.5">
      <c r="B158"/>
      <c r="C158"/>
      <c r="D158"/>
      <c r="E158"/>
      <c r="F158"/>
      <c r="G158"/>
      <c r="H158"/>
      <c r="I158"/>
      <c r="J158"/>
      <c r="K158"/>
      <c r="L158"/>
      <c r="M158"/>
      <c r="N158"/>
      <c r="O158"/>
      <c r="P158"/>
      <c r="Q158"/>
    </row>
    <row r="159" spans="2:17" ht="14.5">
      <c r="B159"/>
      <c r="C159"/>
      <c r="D159"/>
      <c r="E159"/>
      <c r="F159"/>
      <c r="G159"/>
      <c r="H159"/>
      <c r="I159"/>
      <c r="J159"/>
      <c r="K159"/>
      <c r="L159"/>
      <c r="M159"/>
      <c r="N159"/>
      <c r="O159"/>
      <c r="P159"/>
      <c r="Q159"/>
    </row>
    <row r="160" spans="2:17" ht="14.5">
      <c r="B160"/>
      <c r="C160"/>
      <c r="D160"/>
      <c r="E160"/>
      <c r="F160"/>
      <c r="G160"/>
      <c r="H160"/>
      <c r="I160"/>
      <c r="J160"/>
      <c r="K160"/>
      <c r="L160"/>
      <c r="M160"/>
      <c r="N160"/>
      <c r="O160"/>
      <c r="P160"/>
      <c r="Q160"/>
    </row>
    <row r="161" spans="2:17" ht="14.5">
      <c r="B161"/>
      <c r="C161"/>
      <c r="D161"/>
      <c r="E161"/>
      <c r="F161"/>
      <c r="G161"/>
      <c r="H161"/>
      <c r="I161"/>
      <c r="J161"/>
      <c r="K161"/>
      <c r="L161"/>
      <c r="M161"/>
      <c r="N161"/>
      <c r="O161"/>
      <c r="P161"/>
      <c r="Q161"/>
    </row>
    <row r="162" spans="2:17" ht="14.5">
      <c r="B162"/>
      <c r="C162"/>
      <c r="D162"/>
      <c r="E162"/>
      <c r="F162"/>
      <c r="G162"/>
      <c r="H162"/>
      <c r="I162"/>
      <c r="J162"/>
      <c r="K162"/>
      <c r="L162"/>
      <c r="M162"/>
      <c r="N162"/>
      <c r="O162"/>
      <c r="P162"/>
      <c r="Q162"/>
    </row>
    <row r="163" spans="2:17" ht="14.5">
      <c r="B163"/>
      <c r="C163"/>
      <c r="D163"/>
      <c r="E163"/>
      <c r="F163"/>
      <c r="G163"/>
      <c r="H163"/>
      <c r="I163"/>
      <c r="J163"/>
      <c r="K163"/>
      <c r="L163"/>
      <c r="M163"/>
      <c r="N163"/>
      <c r="O163"/>
      <c r="P163"/>
      <c r="Q163"/>
    </row>
    <row r="164" spans="2:17" ht="14.5">
      <c r="B164"/>
      <c r="C164"/>
      <c r="D164"/>
      <c r="E164"/>
      <c r="F164"/>
      <c r="G164"/>
      <c r="H164"/>
      <c r="I164"/>
      <c r="J164"/>
      <c r="K164"/>
      <c r="L164"/>
      <c r="M164"/>
      <c r="N164"/>
      <c r="O164"/>
      <c r="P164"/>
      <c r="Q164"/>
    </row>
    <row r="165" spans="2:17" ht="14.5">
      <c r="B165"/>
      <c r="C165"/>
      <c r="D165"/>
      <c r="E165"/>
      <c r="F165"/>
      <c r="G165"/>
      <c r="H165"/>
      <c r="I165"/>
      <c r="J165"/>
      <c r="K165"/>
      <c r="L165"/>
      <c r="M165"/>
      <c r="N165"/>
      <c r="O165"/>
      <c r="P165"/>
      <c r="Q165"/>
    </row>
    <row r="166" spans="2:17" ht="14.5">
      <c r="B166"/>
      <c r="C166"/>
      <c r="D166"/>
      <c r="E166"/>
      <c r="F166"/>
      <c r="G166"/>
      <c r="H166"/>
      <c r="I166"/>
      <c r="J166"/>
      <c r="K166"/>
      <c r="L166"/>
      <c r="M166"/>
      <c r="N166"/>
      <c r="O166"/>
      <c r="P166"/>
      <c r="Q166"/>
    </row>
    <row r="167" spans="2:17" ht="14.5">
      <c r="B167"/>
      <c r="C167"/>
      <c r="D167"/>
      <c r="E167"/>
      <c r="F167"/>
      <c r="G167"/>
      <c r="H167"/>
      <c r="I167"/>
      <c r="J167"/>
      <c r="K167"/>
      <c r="L167"/>
      <c r="M167"/>
      <c r="N167"/>
      <c r="O167"/>
      <c r="P167"/>
      <c r="Q167"/>
    </row>
    <row r="168" spans="2:17" ht="14.5">
      <c r="B168"/>
      <c r="C168"/>
      <c r="D168"/>
      <c r="E168"/>
      <c r="F168"/>
      <c r="G168"/>
      <c r="H168"/>
      <c r="I168"/>
      <c r="J168"/>
      <c r="K168"/>
      <c r="L168"/>
      <c r="M168"/>
      <c r="N168"/>
      <c r="O168"/>
      <c r="P168"/>
      <c r="Q168"/>
    </row>
    <row r="169" spans="2:17" ht="14.5">
      <c r="B169"/>
      <c r="C169"/>
      <c r="D169"/>
      <c r="E169"/>
      <c r="F169"/>
      <c r="G169"/>
      <c r="H169"/>
      <c r="I169"/>
      <c r="J169"/>
      <c r="K169"/>
      <c r="L169"/>
      <c r="M169"/>
      <c r="N169"/>
      <c r="O169"/>
      <c r="P169"/>
      <c r="Q169"/>
    </row>
    <row r="170" spans="2:17" ht="14.5">
      <c r="B170"/>
      <c r="C170"/>
      <c r="D170"/>
      <c r="E170"/>
      <c r="F170"/>
      <c r="G170"/>
      <c r="H170"/>
      <c r="I170"/>
      <c r="J170"/>
      <c r="K170"/>
      <c r="L170"/>
      <c r="M170"/>
      <c r="N170"/>
      <c r="O170"/>
      <c r="P170"/>
      <c r="Q170"/>
    </row>
    <row r="171" spans="2:17" ht="14.5">
      <c r="B171"/>
      <c r="C171"/>
      <c r="D171"/>
      <c r="E171"/>
      <c r="F171"/>
      <c r="G171"/>
      <c r="H171"/>
      <c r="I171"/>
      <c r="J171"/>
      <c r="K171"/>
      <c r="L171"/>
      <c r="M171"/>
      <c r="N171"/>
      <c r="O171"/>
      <c r="P171"/>
      <c r="Q171"/>
    </row>
    <row r="172" spans="2:17" ht="14.5">
      <c r="B172"/>
      <c r="C172"/>
      <c r="D172"/>
      <c r="E172"/>
      <c r="F172"/>
      <c r="G172"/>
      <c r="H172"/>
      <c r="I172"/>
      <c r="J172"/>
      <c r="K172"/>
      <c r="L172"/>
      <c r="M172"/>
      <c r="N172"/>
      <c r="O172"/>
      <c r="P172"/>
      <c r="Q172"/>
    </row>
    <row r="173" spans="2:17" ht="14.5">
      <c r="B173"/>
      <c r="C173"/>
      <c r="D173"/>
      <c r="E173"/>
      <c r="F173"/>
      <c r="G173"/>
      <c r="H173"/>
      <c r="I173"/>
      <c r="J173"/>
      <c r="K173"/>
      <c r="L173"/>
      <c r="M173"/>
      <c r="N173"/>
      <c r="O173"/>
      <c r="P173"/>
      <c r="Q173"/>
    </row>
    <row r="174" spans="2:17" ht="14.5">
      <c r="B174"/>
      <c r="C174"/>
      <c r="D174"/>
      <c r="E174"/>
      <c r="F174"/>
      <c r="G174"/>
      <c r="H174"/>
      <c r="I174"/>
      <c r="J174"/>
      <c r="K174"/>
      <c r="L174"/>
      <c r="M174"/>
      <c r="N174"/>
      <c r="O174"/>
      <c r="P174"/>
      <c r="Q174"/>
    </row>
    <row r="175" spans="2:17" ht="14.5">
      <c r="B175"/>
      <c r="C175"/>
      <c r="D175"/>
      <c r="E175"/>
      <c r="F175"/>
      <c r="G175"/>
      <c r="H175"/>
      <c r="I175"/>
      <c r="J175"/>
      <c r="K175"/>
      <c r="L175"/>
      <c r="M175"/>
      <c r="N175"/>
      <c r="O175"/>
      <c r="P175"/>
      <c r="Q175"/>
    </row>
    <row r="176" spans="2:17" ht="14.5">
      <c r="B176"/>
      <c r="C176"/>
      <c r="D176"/>
      <c r="E176"/>
      <c r="F176"/>
      <c r="G176"/>
      <c r="H176"/>
      <c r="I176"/>
      <c r="J176"/>
      <c r="K176"/>
      <c r="L176"/>
      <c r="M176"/>
      <c r="N176"/>
      <c r="O176"/>
      <c r="P176"/>
      <c r="Q176"/>
    </row>
    <row r="177" spans="2:17" ht="14.5">
      <c r="B177"/>
      <c r="C177"/>
      <c r="D177"/>
      <c r="E177"/>
      <c r="F177"/>
      <c r="G177"/>
      <c r="H177"/>
      <c r="I177"/>
      <c r="J177"/>
      <c r="K177"/>
      <c r="L177"/>
      <c r="M177"/>
      <c r="N177"/>
      <c r="O177"/>
      <c r="P177"/>
      <c r="Q177"/>
    </row>
    <row r="178" spans="2:17" ht="14.5">
      <c r="B178"/>
      <c r="C178"/>
      <c r="D178"/>
      <c r="E178"/>
      <c r="F178"/>
      <c r="G178"/>
      <c r="H178"/>
      <c r="I178"/>
      <c r="J178"/>
      <c r="K178"/>
      <c r="L178"/>
      <c r="M178"/>
      <c r="N178"/>
      <c r="O178"/>
      <c r="P178"/>
      <c r="Q178"/>
    </row>
    <row r="179" spans="2:17" ht="14.5">
      <c r="B179"/>
      <c r="C179"/>
      <c r="D179"/>
      <c r="E179"/>
      <c r="F179"/>
      <c r="G179"/>
      <c r="H179"/>
      <c r="I179"/>
      <c r="J179"/>
      <c r="K179"/>
      <c r="L179"/>
      <c r="M179"/>
      <c r="N179"/>
      <c r="O179"/>
      <c r="P179"/>
      <c r="Q179"/>
    </row>
    <row r="180" spans="2:17" ht="14.5">
      <c r="B180"/>
      <c r="C180"/>
      <c r="D180"/>
      <c r="E180"/>
      <c r="F180"/>
      <c r="G180"/>
      <c r="H180"/>
      <c r="I180"/>
      <c r="J180"/>
      <c r="K180"/>
      <c r="L180"/>
      <c r="M180"/>
      <c r="N180"/>
      <c r="O180"/>
      <c r="P180"/>
      <c r="Q180"/>
    </row>
    <row r="181" spans="2:17" ht="14.5">
      <c r="B181"/>
      <c r="C181"/>
      <c r="D181"/>
      <c r="E181"/>
      <c r="F181"/>
      <c r="G181"/>
      <c r="H181"/>
      <c r="I181"/>
      <c r="J181"/>
      <c r="K181"/>
      <c r="L181"/>
      <c r="M181"/>
      <c r="N181"/>
      <c r="O181"/>
      <c r="P181"/>
      <c r="Q181"/>
    </row>
    <row r="182" spans="2:17" ht="14.5">
      <c r="B182"/>
      <c r="C182"/>
      <c r="D182"/>
      <c r="E182"/>
      <c r="F182"/>
      <c r="G182"/>
      <c r="H182"/>
      <c r="I182"/>
      <c r="J182"/>
      <c r="K182"/>
      <c r="L182"/>
      <c r="M182"/>
      <c r="N182"/>
      <c r="O182"/>
      <c r="P182"/>
      <c r="Q182"/>
    </row>
    <row r="183" spans="2:17" ht="14.5">
      <c r="B183"/>
      <c r="C183"/>
      <c r="D183"/>
      <c r="E183"/>
      <c r="F183"/>
      <c r="G183"/>
      <c r="H183"/>
      <c r="I183"/>
      <c r="J183"/>
      <c r="K183"/>
      <c r="L183"/>
      <c r="M183"/>
      <c r="N183"/>
      <c r="O183"/>
      <c r="P183"/>
      <c r="Q183"/>
    </row>
    <row r="184" spans="2:17" ht="14.5">
      <c r="B184"/>
      <c r="C184"/>
      <c r="D184"/>
      <c r="E184"/>
      <c r="F184"/>
      <c r="G184"/>
      <c r="H184"/>
      <c r="I184"/>
      <c r="J184"/>
      <c r="K184"/>
      <c r="L184"/>
      <c r="M184"/>
      <c r="N184"/>
      <c r="O184"/>
      <c r="P184"/>
      <c r="Q184"/>
    </row>
    <row r="185" spans="2:17" ht="14.5">
      <c r="B185"/>
      <c r="C185"/>
      <c r="D185"/>
      <c r="E185"/>
      <c r="F185"/>
      <c r="G185"/>
      <c r="H185"/>
      <c r="I185"/>
      <c r="J185"/>
      <c r="K185"/>
      <c r="L185"/>
      <c r="M185"/>
      <c r="N185"/>
      <c r="O185"/>
      <c r="P185"/>
      <c r="Q185"/>
    </row>
    <row r="186" spans="2:17" ht="14.5">
      <c r="B186"/>
      <c r="C186"/>
      <c r="D186"/>
      <c r="E186"/>
      <c r="F186"/>
      <c r="G186"/>
      <c r="H186"/>
      <c r="I186"/>
      <c r="J186"/>
      <c r="K186"/>
      <c r="L186"/>
      <c r="M186"/>
      <c r="N186"/>
      <c r="O186"/>
      <c r="P186"/>
      <c r="Q186"/>
    </row>
    <row r="187" spans="2:17" ht="14.5">
      <c r="B187"/>
      <c r="C187"/>
      <c r="D187"/>
      <c r="E187"/>
      <c r="F187"/>
      <c r="G187"/>
      <c r="H187"/>
      <c r="I187"/>
      <c r="J187"/>
      <c r="K187"/>
      <c r="L187"/>
      <c r="M187"/>
      <c r="N187"/>
      <c r="O187"/>
      <c r="P187"/>
      <c r="Q187"/>
    </row>
    <row r="188" spans="2:17" ht="14.5">
      <c r="B188"/>
      <c r="C188"/>
      <c r="D188"/>
      <c r="E188"/>
      <c r="F188"/>
      <c r="G188"/>
      <c r="H188"/>
      <c r="I188"/>
      <c r="J188"/>
      <c r="K188"/>
      <c r="L188"/>
      <c r="M188"/>
      <c r="N188"/>
      <c r="O188"/>
      <c r="P188"/>
      <c r="Q188"/>
    </row>
  </sheetData>
  <mergeCells count="1">
    <mergeCell ref="B3:Q3"/>
  </mergeCells>
  <conditionalFormatting pivot="1" sqref="J9:J36">
    <cfRule type="dataBar" priority="5">
      <dataBar>
        <cfvo type="num" val="0"/>
        <cfvo type="num" val="100"/>
        <color rgb="FF638EC6"/>
      </dataBar>
      <extLst>
        <ext xmlns:x14="http://schemas.microsoft.com/office/spreadsheetml/2009/9/main" uri="{B025F937-C7B1-47D3-B67F-A62EFF666E3E}">
          <x14:id>{44D380E9-C83F-4F71-B569-FAB253A5D4A2}</x14:id>
        </ext>
      </extLst>
    </cfRule>
  </conditionalFormatting>
  <conditionalFormatting pivot="1" sqref="K9:M36">
    <cfRule type="dataBar" priority="4">
      <dataBar>
        <cfvo type="num" val="0"/>
        <cfvo type="num" val="100"/>
        <color rgb="FF638EC6"/>
      </dataBar>
      <extLst>
        <ext xmlns:x14="http://schemas.microsoft.com/office/spreadsheetml/2009/9/main" uri="{B025F937-C7B1-47D3-B67F-A62EFF666E3E}">
          <x14:id>{0F541CFA-C4F0-4EF6-A30C-4BE44BF4A79B}</x14:id>
        </ext>
      </extLst>
    </cfRule>
  </conditionalFormatting>
  <pageMargins left="0.7" right="0.7" top="0.75" bottom="0.75" header="0.3" footer="0.3"/>
  <pageSetup paperSize="9" orientation="portrait" r:id="rId2"/>
  <headerFooter>
    <oddFooter>&amp;CCopyright © 2013 Everest Global, Inc.
EGR-2013-2-D-0892</oddFooter>
  </headerFooter>
  <drawing r:id="rId3"/>
  <extLst>
    <ext xmlns:x14="http://schemas.microsoft.com/office/spreadsheetml/2009/9/main" uri="{78C0D931-6437-407d-A8EE-F0AAD7539E65}">
      <x14:conditionalFormattings>
        <x14:conditionalFormatting xmlns:xm="http://schemas.microsoft.com/office/excel/2006/main" pivot="1">
          <x14:cfRule type="dataBar" id="{44D380E9-C83F-4F71-B569-FAB253A5D4A2}">
            <x14:dataBar minLength="0" maxLength="100" border="1" negativeBarBorderColorSameAsPositive="0">
              <x14:cfvo type="num">
                <xm:f>0</xm:f>
              </x14:cfvo>
              <x14:cfvo type="num">
                <xm:f>100</xm:f>
              </x14:cfvo>
              <x14:borderColor rgb="FF638EC6"/>
              <x14:negativeFillColor rgb="FFFF0000"/>
              <x14:negativeBorderColor rgb="FFFF0000"/>
              <x14:axisColor rgb="FF000000"/>
            </x14:dataBar>
          </x14:cfRule>
          <xm:sqref>J9:J36</xm:sqref>
        </x14:conditionalFormatting>
        <x14:conditionalFormatting xmlns:xm="http://schemas.microsoft.com/office/excel/2006/main" pivot="1">
          <x14:cfRule type="dataBar" id="{0F541CFA-C4F0-4EF6-A30C-4BE44BF4A79B}">
            <x14:dataBar minLength="0" maxLength="100" border="1" negativeBarBorderColorSameAsPositive="0">
              <x14:cfvo type="num">
                <xm:f>0</xm:f>
              </x14:cfvo>
              <x14:cfvo type="num">
                <xm:f>100</xm:f>
              </x14:cfvo>
              <x14:borderColor rgb="FF638EC6"/>
              <x14:negativeFillColor rgb="FFFF0000"/>
              <x14:negativeBorderColor rgb="FFFF0000"/>
              <x14:axisColor rgb="FF000000"/>
            </x14:dataBar>
          </x14:cfRule>
          <xm:sqref>K9:M36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Z43"/>
  <sheetViews>
    <sheetView showGridLines="0" zoomScale="80" zoomScaleNormal="80" workbookViewId="0">
      <pane xSplit="5" ySplit="8" topLeftCell="F9" activePane="bottomRight" state="frozen"/>
      <selection activeCell="C6" sqref="C6"/>
      <selection pane="topRight" activeCell="C6" sqref="C6"/>
      <selection pane="bottomLeft" activeCell="C6" sqref="C6"/>
      <selection pane="bottomRight" activeCell="R9" sqref="R9"/>
    </sheetView>
  </sheetViews>
  <sheetFormatPr defaultRowHeight="14.5"/>
  <cols>
    <col min="2" max="2" width="10.1796875" bestFit="1" customWidth="1"/>
    <col min="3" max="3" width="11.36328125" bestFit="1" customWidth="1"/>
    <col min="4" max="4" width="9.81640625" customWidth="1"/>
    <col min="5" max="5" width="13.90625" customWidth="1"/>
    <col min="6" max="17" width="10.6328125" customWidth="1"/>
    <col min="18" max="18" width="17.36328125" customWidth="1"/>
    <col min="19" max="19" width="19.81640625" customWidth="1"/>
    <col min="20" max="21" width="15.54296875" customWidth="1"/>
    <col min="22" max="22" width="18.36328125" customWidth="1"/>
  </cols>
  <sheetData>
    <row r="1" spans="2:78" s="10" customFormat="1" ht="14.15" customHeight="1"/>
    <row r="2" spans="2:78" s="10" customFormat="1" ht="14.15" customHeight="1"/>
    <row r="3" spans="2:78" s="10" customFormat="1" ht="31.25" customHeight="1">
      <c r="B3" s="553" t="s">
        <v>1074</v>
      </c>
      <c r="C3" s="553"/>
      <c r="D3" s="553"/>
      <c r="E3" s="553"/>
      <c r="F3" s="553"/>
      <c r="G3" s="553"/>
      <c r="H3" s="553"/>
      <c r="I3" s="553"/>
      <c r="J3" s="553"/>
      <c r="K3" s="553"/>
      <c r="L3" s="553"/>
      <c r="M3" s="553"/>
      <c r="N3" s="553"/>
      <c r="O3" s="553"/>
      <c r="P3" s="553"/>
      <c r="Q3" s="553"/>
      <c r="R3" s="553"/>
      <c r="S3" s="553"/>
      <c r="T3" s="553"/>
      <c r="U3" s="553"/>
      <c r="V3" s="553"/>
    </row>
    <row r="4" spans="2:78" s="10" customFormat="1" ht="14.15" customHeight="1"/>
    <row r="5" spans="2:78" s="10" customFormat="1">
      <c r="B5"/>
      <c r="C5"/>
      <c r="F5" s="11" t="s">
        <v>1075</v>
      </c>
    </row>
    <row r="6" spans="2:78" s="10" customFormat="1" ht="14.15" customHeight="1" thickBot="1">
      <c r="F6" s="10" t="s">
        <v>435</v>
      </c>
    </row>
    <row r="7" spans="2:78" s="14" customFormat="1" ht="32.4" customHeight="1">
      <c r="B7" s="570" t="s">
        <v>21</v>
      </c>
      <c r="C7" s="572" t="s">
        <v>2</v>
      </c>
      <c r="D7" s="572" t="s">
        <v>3</v>
      </c>
      <c r="E7" s="574" t="s">
        <v>11</v>
      </c>
      <c r="F7" s="566" t="s">
        <v>79</v>
      </c>
      <c r="G7" s="567"/>
      <c r="H7" s="568"/>
      <c r="I7" s="566" t="s">
        <v>201</v>
      </c>
      <c r="J7" s="567"/>
      <c r="K7" s="568"/>
      <c r="L7" s="566" t="s">
        <v>202</v>
      </c>
      <c r="M7" s="567"/>
      <c r="N7" s="568"/>
      <c r="O7" s="566" t="s">
        <v>81</v>
      </c>
      <c r="P7" s="567"/>
      <c r="Q7" s="569"/>
      <c r="R7" s="459" t="s">
        <v>1077</v>
      </c>
      <c r="S7" s="413" t="s">
        <v>1078</v>
      </c>
      <c r="T7" s="413" t="s">
        <v>1082</v>
      </c>
      <c r="U7" s="413" t="s">
        <v>1110</v>
      </c>
      <c r="V7" s="413" t="s">
        <v>1111</v>
      </c>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row>
    <row r="8" spans="2:78" s="14" customFormat="1" ht="32.4" customHeight="1">
      <c r="B8" s="571"/>
      <c r="C8" s="573"/>
      <c r="D8" s="573"/>
      <c r="E8" s="575"/>
      <c r="F8" s="460" t="s">
        <v>448</v>
      </c>
      <c r="G8" s="461" t="s">
        <v>449</v>
      </c>
      <c r="H8" s="462" t="s">
        <v>450</v>
      </c>
      <c r="I8" s="460" t="s">
        <v>448</v>
      </c>
      <c r="J8" s="461" t="s">
        <v>449</v>
      </c>
      <c r="K8" s="462" t="s">
        <v>450</v>
      </c>
      <c r="L8" s="460" t="s">
        <v>448</v>
      </c>
      <c r="M8" s="461" t="s">
        <v>449</v>
      </c>
      <c r="N8" s="462" t="s">
        <v>450</v>
      </c>
      <c r="O8" s="460" t="s">
        <v>448</v>
      </c>
      <c r="P8" s="461" t="s">
        <v>449</v>
      </c>
      <c r="Q8" s="463" t="s">
        <v>450</v>
      </c>
      <c r="R8" s="460" t="s">
        <v>1061</v>
      </c>
      <c r="S8" s="460" t="s">
        <v>1061</v>
      </c>
      <c r="T8" s="460" t="s">
        <v>1061</v>
      </c>
      <c r="U8" s="460" t="s">
        <v>1061</v>
      </c>
      <c r="V8" s="460" t="s">
        <v>1061</v>
      </c>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row>
    <row r="9" spans="2:78" s="10" customFormat="1" ht="14">
      <c r="B9" s="563" t="s">
        <v>18</v>
      </c>
      <c r="C9" s="554" t="s">
        <v>425</v>
      </c>
      <c r="D9" s="469" t="s">
        <v>404</v>
      </c>
      <c r="E9" s="470" t="s">
        <v>427</v>
      </c>
      <c r="F9" s="471">
        <v>4887.4460684857531</v>
      </c>
      <c r="G9" s="472">
        <v>7919.9272459614713</v>
      </c>
      <c r="H9" s="473">
        <v>13696.440527516894</v>
      </c>
      <c r="I9" s="471">
        <v>2258.2737370276259</v>
      </c>
      <c r="J9" s="472">
        <v>2431.1629282098738</v>
      </c>
      <c r="K9" s="473">
        <v>3250.7002378952325</v>
      </c>
      <c r="L9" s="471">
        <v>1408.3543719382274</v>
      </c>
      <c r="M9" s="472">
        <v>1672.4208166766448</v>
      </c>
      <c r="N9" s="473">
        <v>2728.6865956303154</v>
      </c>
      <c r="O9" s="471">
        <v>643.85504561463722</v>
      </c>
      <c r="P9" s="472">
        <v>904.99545092404242</v>
      </c>
      <c r="Q9" s="474">
        <v>1480.9762529816894</v>
      </c>
      <c r="R9" s="475" t="s">
        <v>1062</v>
      </c>
      <c r="S9" s="475" t="s">
        <v>1063</v>
      </c>
      <c r="T9" s="475" t="s">
        <v>1064</v>
      </c>
      <c r="U9" s="475" t="s">
        <v>1114</v>
      </c>
      <c r="V9" s="476" t="s">
        <v>1083</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2:78" s="10" customFormat="1" ht="14">
      <c r="B10" s="560"/>
      <c r="C10" s="564"/>
      <c r="D10" s="469" t="s">
        <v>10</v>
      </c>
      <c r="E10" s="470" t="s">
        <v>427</v>
      </c>
      <c r="F10" s="471">
        <v>3989.1169618173144</v>
      </c>
      <c r="G10" s="472">
        <v>5873.8660742713791</v>
      </c>
      <c r="H10" s="473">
        <v>11017.310285247831</v>
      </c>
      <c r="I10" s="471">
        <v>1768.8128205722464</v>
      </c>
      <c r="J10" s="472">
        <v>1897.8433004455651</v>
      </c>
      <c r="K10" s="473">
        <v>2491.8284405520499</v>
      </c>
      <c r="L10" s="471">
        <v>1408.3543719382274</v>
      </c>
      <c r="M10" s="472">
        <v>1672.4208166766448</v>
      </c>
      <c r="N10" s="473">
        <v>2728.6865956303154</v>
      </c>
      <c r="O10" s="471">
        <v>539.39773204617768</v>
      </c>
      <c r="P10" s="472">
        <v>710.84850902962512</v>
      </c>
      <c r="Q10" s="474">
        <v>1222.2019059141012</v>
      </c>
      <c r="R10" s="475" t="s">
        <v>1062</v>
      </c>
      <c r="S10" s="475" t="s">
        <v>1063</v>
      </c>
      <c r="T10" s="475" t="s">
        <v>1065</v>
      </c>
      <c r="U10" s="475" t="s">
        <v>1114</v>
      </c>
      <c r="V10" s="476" t="s">
        <v>1084</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2:78" s="10" customFormat="1" ht="14">
      <c r="B11" s="560"/>
      <c r="C11" s="564"/>
      <c r="D11" s="469" t="s">
        <v>233</v>
      </c>
      <c r="E11" s="470" t="s">
        <v>427</v>
      </c>
      <c r="F11" s="471">
        <v>6600.4638642672326</v>
      </c>
      <c r="G11" s="472">
        <v>10372.700388152389</v>
      </c>
      <c r="H11" s="473">
        <v>18033.69133858136</v>
      </c>
      <c r="I11" s="471">
        <v>2422.4474524438792</v>
      </c>
      <c r="J11" s="472">
        <v>2615.6583180673347</v>
      </c>
      <c r="K11" s="473">
        <v>3505.0945442994498</v>
      </c>
      <c r="L11" s="471">
        <v>1408.3543719382274</v>
      </c>
      <c r="M11" s="472">
        <v>1672.4208166766448</v>
      </c>
      <c r="N11" s="473">
        <v>2728.6865956303154</v>
      </c>
      <c r="O11" s="471">
        <v>785.14903032844506</v>
      </c>
      <c r="P11" s="472">
        <v>1103.4995339814475</v>
      </c>
      <c r="Q11" s="474">
        <v>1826.5839499954614</v>
      </c>
      <c r="R11" s="475" t="s">
        <v>1066</v>
      </c>
      <c r="S11" s="475" t="s">
        <v>1063</v>
      </c>
      <c r="T11" s="475" t="s">
        <v>1067</v>
      </c>
      <c r="U11" s="475" t="s">
        <v>1109</v>
      </c>
      <c r="V11" s="476" t="s">
        <v>1085</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2:78" s="10" customFormat="1" ht="14">
      <c r="B12" s="560"/>
      <c r="C12" s="565"/>
      <c r="D12" s="469" t="s">
        <v>405</v>
      </c>
      <c r="E12" s="470" t="s">
        <v>427</v>
      </c>
      <c r="F12" s="471">
        <v>7191.3160008354498</v>
      </c>
      <c r="G12" s="472">
        <v>12288.896090263881</v>
      </c>
      <c r="H12" s="473">
        <v>20710.632134827403</v>
      </c>
      <c r="I12" s="471">
        <v>2422.4474524438792</v>
      </c>
      <c r="J12" s="472">
        <v>2615.6583180673347</v>
      </c>
      <c r="K12" s="473">
        <v>3505.0945442994498</v>
      </c>
      <c r="L12" s="471">
        <v>1408.3543719382274</v>
      </c>
      <c r="M12" s="472">
        <v>1672.4208166766448</v>
      </c>
      <c r="N12" s="473">
        <v>2728.6865956303154</v>
      </c>
      <c r="O12" s="471">
        <v>829.62177179056891</v>
      </c>
      <c r="P12" s="472">
        <v>1247.7293180113445</v>
      </c>
      <c r="Q12" s="474">
        <v>2028.0741174548409</v>
      </c>
      <c r="R12" s="475" t="s">
        <v>1066</v>
      </c>
      <c r="S12" s="475" t="s">
        <v>1063</v>
      </c>
      <c r="T12" s="475" t="s">
        <v>1067</v>
      </c>
      <c r="U12" s="475" t="s">
        <v>1109</v>
      </c>
      <c r="V12" s="476" t="s">
        <v>1086</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2:78" s="10" customFormat="1" ht="14">
      <c r="B13" s="560"/>
      <c r="C13" s="554" t="s">
        <v>399</v>
      </c>
      <c r="D13" s="469" t="s">
        <v>404</v>
      </c>
      <c r="E13" s="470" t="s">
        <v>427</v>
      </c>
      <c r="F13" s="471">
        <v>4544.9439278100881</v>
      </c>
      <c r="G13" s="472">
        <v>7236.9602829122223</v>
      </c>
      <c r="H13" s="473">
        <v>12611.662492898469</v>
      </c>
      <c r="I13" s="471">
        <v>1900.9209225192044</v>
      </c>
      <c r="J13" s="472">
        <v>2053.737393787259</v>
      </c>
      <c r="K13" s="473">
        <v>2926.8700637761167</v>
      </c>
      <c r="L13" s="471">
        <v>1323.8531096219338</v>
      </c>
      <c r="M13" s="472">
        <v>1538.6271513425133</v>
      </c>
      <c r="N13" s="473">
        <v>3328.9976466689845</v>
      </c>
      <c r="O13" s="471">
        <v>584.81748085654408</v>
      </c>
      <c r="P13" s="472">
        <v>815.11047092789215</v>
      </c>
      <c r="Q13" s="474">
        <v>1420.136681972097</v>
      </c>
      <c r="R13" s="475" t="s">
        <v>1062</v>
      </c>
      <c r="S13" s="475" t="s">
        <v>1063</v>
      </c>
      <c r="T13" s="475" t="s">
        <v>1064</v>
      </c>
      <c r="U13" s="475" t="s">
        <v>1114</v>
      </c>
      <c r="V13" s="476" t="s">
        <v>1087</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2:78" s="10" customFormat="1" ht="14">
      <c r="B14" s="560"/>
      <c r="C14" s="564"/>
      <c r="D14" s="469" t="s">
        <v>10</v>
      </c>
      <c r="E14" s="470" t="s">
        <v>427</v>
      </c>
      <c r="F14" s="471">
        <v>3698.2487593686069</v>
      </c>
      <c r="G14" s="472">
        <v>5342.3437488720929</v>
      </c>
      <c r="H14" s="473">
        <v>10179.170063937196</v>
      </c>
      <c r="I14" s="471">
        <v>1471.3937914350424</v>
      </c>
      <c r="J14" s="472">
        <v>1585.3232558362906</v>
      </c>
      <c r="K14" s="473">
        <v>2218.8317667260403</v>
      </c>
      <c r="L14" s="471">
        <v>1323.8531096219338</v>
      </c>
      <c r="M14" s="472">
        <v>1538.6271513425133</v>
      </c>
      <c r="N14" s="473">
        <v>3328.9976466689845</v>
      </c>
      <c r="O14" s="471">
        <v>488.75773788149559</v>
      </c>
      <c r="P14" s="472">
        <v>637.24794722963759</v>
      </c>
      <c r="Q14" s="474">
        <v>1183.7526488314577</v>
      </c>
      <c r="R14" s="475" t="s">
        <v>1062</v>
      </c>
      <c r="S14" s="475" t="s">
        <v>1063</v>
      </c>
      <c r="T14" s="475" t="s">
        <v>1065</v>
      </c>
      <c r="U14" s="475" t="s">
        <v>1114</v>
      </c>
      <c r="V14" s="476" t="s">
        <v>1088</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2:78" s="10" customFormat="1" ht="14">
      <c r="B15" s="560"/>
      <c r="C15" s="564"/>
      <c r="D15" s="469" t="s">
        <v>233</v>
      </c>
      <c r="E15" s="470" t="s">
        <v>427</v>
      </c>
      <c r="F15" s="471">
        <v>6296.1726276174095</v>
      </c>
      <c r="G15" s="472">
        <v>9802.3109214996493</v>
      </c>
      <c r="H15" s="473">
        <v>16616.022055775273</v>
      </c>
      <c r="I15" s="471">
        <v>2044.9451875469331</v>
      </c>
      <c r="J15" s="472">
        <v>2215.5437194488022</v>
      </c>
      <c r="K15" s="473">
        <v>3164.1624325544744</v>
      </c>
      <c r="L15" s="471">
        <v>1323.8531096219338</v>
      </c>
      <c r="M15" s="472">
        <v>1538.6271513425133</v>
      </c>
      <c r="N15" s="473">
        <v>3328.9976466689845</v>
      </c>
      <c r="O15" s="471">
        <v>727.47092982262325</v>
      </c>
      <c r="P15" s="472">
        <v>1020.3803499573846</v>
      </c>
      <c r="Q15" s="474">
        <v>1739.4008058601198</v>
      </c>
      <c r="R15" s="475" t="s">
        <v>1066</v>
      </c>
      <c r="S15" s="475" t="s">
        <v>1063</v>
      </c>
      <c r="T15" s="475" t="s">
        <v>1067</v>
      </c>
      <c r="U15" s="475" t="s">
        <v>1109</v>
      </c>
      <c r="V15" s="476" t="s">
        <v>1089</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2:78" s="10" customFormat="1" ht="14">
      <c r="B16" s="560"/>
      <c r="C16" s="565"/>
      <c r="D16" s="469" t="s">
        <v>405</v>
      </c>
      <c r="E16" s="470" t="s">
        <v>427</v>
      </c>
      <c r="F16" s="471">
        <v>6734.0618322226919</v>
      </c>
      <c r="G16" s="472">
        <v>11499.817655537619</v>
      </c>
      <c r="H16" s="473">
        <v>19093.91416930121</v>
      </c>
      <c r="I16" s="471">
        <v>2044.9451875469331</v>
      </c>
      <c r="J16" s="472">
        <v>2215.5437194488022</v>
      </c>
      <c r="K16" s="473">
        <v>3164.1624325544744</v>
      </c>
      <c r="L16" s="471">
        <v>1323.8531096219338</v>
      </c>
      <c r="M16" s="472">
        <v>1538.6271513425133</v>
      </c>
      <c r="N16" s="473">
        <v>3328.9976466689845</v>
      </c>
      <c r="O16" s="471">
        <v>760.43033231979496</v>
      </c>
      <c r="P16" s="472">
        <v>1148.1496740247587</v>
      </c>
      <c r="Q16" s="474">
        <v>1925.9088144050829</v>
      </c>
      <c r="R16" s="475" t="s">
        <v>1066</v>
      </c>
      <c r="S16" s="475" t="s">
        <v>1063</v>
      </c>
      <c r="T16" s="475" t="s">
        <v>1067</v>
      </c>
      <c r="U16" s="475" t="s">
        <v>1109</v>
      </c>
      <c r="V16" s="476" t="s">
        <v>1090</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2:78" s="10" customFormat="1" ht="14">
      <c r="B17" s="560"/>
      <c r="C17" s="554" t="s">
        <v>401</v>
      </c>
      <c r="D17" s="469" t="s">
        <v>404</v>
      </c>
      <c r="E17" s="470" t="s">
        <v>427</v>
      </c>
      <c r="F17" s="471">
        <v>5023.4780799763475</v>
      </c>
      <c r="G17" s="472">
        <v>8023.1444131750723</v>
      </c>
      <c r="H17" s="473">
        <v>14093.601263459501</v>
      </c>
      <c r="I17" s="471">
        <v>2524.3354035706247</v>
      </c>
      <c r="J17" s="472">
        <v>2754.2305577419279</v>
      </c>
      <c r="K17" s="473">
        <v>3784.8941696326397</v>
      </c>
      <c r="L17" s="471">
        <v>1549.1898091320502</v>
      </c>
      <c r="M17" s="472">
        <v>2006.9049800119737</v>
      </c>
      <c r="N17" s="473">
        <v>3110.7027190185595</v>
      </c>
      <c r="O17" s="471">
        <v>684.72067794358247</v>
      </c>
      <c r="P17" s="472">
        <v>962.25763071508425</v>
      </c>
      <c r="Q17" s="474">
        <v>1579.8321189760743</v>
      </c>
      <c r="R17" s="475" t="s">
        <v>1062</v>
      </c>
      <c r="S17" s="475" t="s">
        <v>1063</v>
      </c>
      <c r="T17" s="475" t="s">
        <v>1064</v>
      </c>
      <c r="U17" s="475" t="s">
        <v>1114</v>
      </c>
      <c r="V17" s="476" t="s">
        <v>1091</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2:78" s="10" customFormat="1" ht="14">
      <c r="B18" s="560"/>
      <c r="C18" s="555"/>
      <c r="D18" s="469" t="s">
        <v>10</v>
      </c>
      <c r="E18" s="470" t="s">
        <v>427</v>
      </c>
      <c r="F18" s="471">
        <v>4095.8867587494765</v>
      </c>
      <c r="G18" s="472">
        <v>5965.8705335823142</v>
      </c>
      <c r="H18" s="473">
        <v>11322.908030559896</v>
      </c>
      <c r="I18" s="471">
        <v>1933.2769389360733</v>
      </c>
      <c r="J18" s="472">
        <v>2104.2467740951129</v>
      </c>
      <c r="K18" s="473">
        <v>2851.6358067902966</v>
      </c>
      <c r="L18" s="471">
        <v>1549.1898091320502</v>
      </c>
      <c r="M18" s="472">
        <v>2006.9049800119737</v>
      </c>
      <c r="N18" s="473">
        <v>3110.7027190185595</v>
      </c>
      <c r="O18" s="471">
        <v>570.41370481422803</v>
      </c>
      <c r="P18" s="472">
        <v>758.4855485357615</v>
      </c>
      <c r="Q18" s="474">
        <v>1301.0400633825946</v>
      </c>
      <c r="R18" s="475" t="s">
        <v>1062</v>
      </c>
      <c r="S18" s="475" t="s">
        <v>1063</v>
      </c>
      <c r="T18" s="475" t="s">
        <v>1065</v>
      </c>
      <c r="U18" s="475" t="s">
        <v>1114</v>
      </c>
      <c r="V18" s="476" t="s">
        <v>1092</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2:78" s="10" customFormat="1" ht="14">
      <c r="B19" s="560"/>
      <c r="C19" s="555"/>
      <c r="D19" s="469" t="s">
        <v>233</v>
      </c>
      <c r="E19" s="470" t="s">
        <v>427</v>
      </c>
      <c r="F19" s="471">
        <v>6529.1249118330379</v>
      </c>
      <c r="G19" s="472">
        <v>10159.465049729955</v>
      </c>
      <c r="H19" s="473">
        <v>17559.219891433306</v>
      </c>
      <c r="I19" s="471">
        <v>2722.4698150456579</v>
      </c>
      <c r="J19" s="472">
        <v>2978.4808744403786</v>
      </c>
      <c r="K19" s="473">
        <v>4097.6248325678562</v>
      </c>
      <c r="L19" s="471">
        <v>1549.1898091320502</v>
      </c>
      <c r="M19" s="472">
        <v>2006.9049800119737</v>
      </c>
      <c r="N19" s="473">
        <v>3110.7027190185595</v>
      </c>
      <c r="O19" s="471">
        <v>812.96227690403475</v>
      </c>
      <c r="P19" s="472">
        <v>1139.9350142932922</v>
      </c>
      <c r="Q19" s="474">
        <v>1864.2240010875064</v>
      </c>
      <c r="R19" s="475" t="s">
        <v>1066</v>
      </c>
      <c r="S19" s="475" t="s">
        <v>1063</v>
      </c>
      <c r="T19" s="475" t="s">
        <v>1067</v>
      </c>
      <c r="U19" s="475" t="s">
        <v>1109</v>
      </c>
      <c r="V19" s="476" t="s">
        <v>1093</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2:78" s="10" customFormat="1" ht="14">
      <c r="B20" s="560"/>
      <c r="C20" s="556"/>
      <c r="D20" s="469" t="s">
        <v>405</v>
      </c>
      <c r="E20" s="470" t="s">
        <v>427</v>
      </c>
      <c r="F20" s="471">
        <v>7380.7716884464835</v>
      </c>
      <c r="G20" s="472">
        <v>12379.873538313606</v>
      </c>
      <c r="H20" s="473">
        <v>21168.226353639919</v>
      </c>
      <c r="I20" s="471">
        <v>2722.4698150456579</v>
      </c>
      <c r="J20" s="472">
        <v>2978.4808744403786</v>
      </c>
      <c r="K20" s="473">
        <v>4097.6248325678562</v>
      </c>
      <c r="L20" s="471">
        <v>1549.1898091320502</v>
      </c>
      <c r="M20" s="472">
        <v>2006.9049800119737</v>
      </c>
      <c r="N20" s="473">
        <v>3110.7027190185595</v>
      </c>
      <c r="O20" s="471">
        <v>877.0647224555845</v>
      </c>
      <c r="P20" s="472">
        <v>1307.0625349393736</v>
      </c>
      <c r="Q20" s="474">
        <v>2135.8696487804773</v>
      </c>
      <c r="R20" s="475" t="s">
        <v>1066</v>
      </c>
      <c r="S20" s="475" t="s">
        <v>1063</v>
      </c>
      <c r="T20" s="475" t="s">
        <v>1067</v>
      </c>
      <c r="U20" s="475" t="s">
        <v>1109</v>
      </c>
      <c r="V20" s="476" t="s">
        <v>1094</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2:78" s="10" customFormat="1" ht="14">
      <c r="B21" s="560"/>
      <c r="C21" s="554" t="s">
        <v>398</v>
      </c>
      <c r="D21" s="469" t="s">
        <v>404</v>
      </c>
      <c r="E21" s="470" t="s">
        <v>427</v>
      </c>
      <c r="F21" s="471">
        <v>4600.5809131254664</v>
      </c>
      <c r="G21" s="472">
        <v>7309.9756231733118</v>
      </c>
      <c r="H21" s="473">
        <v>12846.738599414362</v>
      </c>
      <c r="I21" s="471">
        <v>2082.1646535730124</v>
      </c>
      <c r="J21" s="472">
        <v>2235.1791299872798</v>
      </c>
      <c r="K21" s="473">
        <v>2936.9339647202751</v>
      </c>
      <c r="L21" s="471">
        <v>1323.8531096219338</v>
      </c>
      <c r="M21" s="472">
        <v>1538.6271513425133</v>
      </c>
      <c r="N21" s="473">
        <v>3328.9976466689845</v>
      </c>
      <c r="O21" s="471">
        <v>602.64721219616024</v>
      </c>
      <c r="P21" s="472">
        <v>834.26315410238442</v>
      </c>
      <c r="Q21" s="474">
        <v>1438.5880803830687</v>
      </c>
      <c r="R21" s="475" t="s">
        <v>1062</v>
      </c>
      <c r="S21" s="475" t="s">
        <v>1063</v>
      </c>
      <c r="T21" s="475" t="s">
        <v>1064</v>
      </c>
      <c r="U21" s="475" t="s">
        <v>1114</v>
      </c>
      <c r="V21" s="476" t="s">
        <v>1095</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2:78" s="10" customFormat="1" ht="14">
      <c r="B22" s="560"/>
      <c r="C22" s="555"/>
      <c r="D22" s="469" t="s">
        <v>10</v>
      </c>
      <c r="E22" s="470" t="s">
        <v>427</v>
      </c>
      <c r="F22" s="471">
        <v>3747.9796096354958</v>
      </c>
      <c r="G22" s="472">
        <v>5410.1390202771936</v>
      </c>
      <c r="H22" s="473">
        <v>10290.605110978366</v>
      </c>
      <c r="I22" s="471">
        <v>1650.4288680596201</v>
      </c>
      <c r="J22" s="472">
        <v>1764.7320759198119</v>
      </c>
      <c r="K22" s="473">
        <v>2273.1566598896093</v>
      </c>
      <c r="L22" s="471">
        <v>1323.8531096219338</v>
      </c>
      <c r="M22" s="472">
        <v>1538.6271513425133</v>
      </c>
      <c r="N22" s="473">
        <v>3328.9976466689845</v>
      </c>
      <c r="O22" s="471">
        <v>505.9766786152619</v>
      </c>
      <c r="P22" s="472">
        <v>655.85470680405001</v>
      </c>
      <c r="Q22" s="474">
        <v>1196.229203470524</v>
      </c>
      <c r="R22" s="475" t="s">
        <v>1062</v>
      </c>
      <c r="S22" s="475" t="s">
        <v>1063</v>
      </c>
      <c r="T22" s="475" t="s">
        <v>1065</v>
      </c>
      <c r="U22" s="475" t="s">
        <v>1114</v>
      </c>
      <c r="V22" s="476" t="s">
        <v>1096</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2:78" s="10" customFormat="1" ht="14">
      <c r="B23" s="560"/>
      <c r="C23" s="555"/>
      <c r="D23" s="469" t="s">
        <v>233</v>
      </c>
      <c r="E23" s="470" t="s">
        <v>427</v>
      </c>
      <c r="F23" s="471">
        <v>6374.6287710746856</v>
      </c>
      <c r="G23" s="472">
        <v>9908.9136762284215</v>
      </c>
      <c r="H23" s="473">
        <v>16650.975636834981</v>
      </c>
      <c r="I23" s="471">
        <v>2227.0283864996568</v>
      </c>
      <c r="J23" s="472">
        <v>2398.1865636674697</v>
      </c>
      <c r="K23" s="473">
        <v>3159.5039986603069</v>
      </c>
      <c r="L23" s="471">
        <v>1323.8531096219338</v>
      </c>
      <c r="M23" s="472">
        <v>1538.6271513425133</v>
      </c>
      <c r="N23" s="473">
        <v>3328.9976466689845</v>
      </c>
      <c r="O23" s="471">
        <v>747.08141796101017</v>
      </c>
      <c r="P23" s="472">
        <v>1042.1515240717081</v>
      </c>
      <c r="Q23" s="474">
        <v>1741.6810857543005</v>
      </c>
      <c r="R23" s="475" t="s">
        <v>1066</v>
      </c>
      <c r="S23" s="475" t="s">
        <v>1063</v>
      </c>
      <c r="T23" s="475" t="s">
        <v>1067</v>
      </c>
      <c r="U23" s="475" t="s">
        <v>1109</v>
      </c>
      <c r="V23" s="476" t="s">
        <v>1097</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2:78" s="10" customFormat="1" ht="14">
      <c r="B24" s="560"/>
      <c r="C24" s="556"/>
      <c r="D24" s="469" t="s">
        <v>405</v>
      </c>
      <c r="E24" s="470" t="s">
        <v>427</v>
      </c>
      <c r="F24" s="471">
        <v>6761.0331822774669</v>
      </c>
      <c r="G24" s="472">
        <v>11530.863642196557</v>
      </c>
      <c r="H24" s="473">
        <v>19128.867750360918</v>
      </c>
      <c r="I24" s="471">
        <v>2227.0283864996568</v>
      </c>
      <c r="J24" s="472">
        <v>2398.1865636674697</v>
      </c>
      <c r="K24" s="473">
        <v>3159.5039986603069</v>
      </c>
      <c r="L24" s="471">
        <v>1323.8531096219338</v>
      </c>
      <c r="M24" s="472">
        <v>1538.6271513425133</v>
      </c>
      <c r="N24" s="473">
        <v>3328.9976466689845</v>
      </c>
      <c r="O24" s="471">
        <v>776.16562095476797</v>
      </c>
      <c r="P24" s="472">
        <v>1164.233779574686</v>
      </c>
      <c r="Q24" s="474">
        <v>1928.1890942992636</v>
      </c>
      <c r="R24" s="475" t="s">
        <v>1066</v>
      </c>
      <c r="S24" s="475" t="s">
        <v>1063</v>
      </c>
      <c r="T24" s="475" t="s">
        <v>1067</v>
      </c>
      <c r="U24" s="475" t="s">
        <v>1109</v>
      </c>
      <c r="V24" s="476" t="s">
        <v>1098</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2:78" s="10" customFormat="1" ht="14">
      <c r="B25" s="560"/>
      <c r="C25" s="554" t="s">
        <v>397</v>
      </c>
      <c r="D25" s="469" t="s">
        <v>404</v>
      </c>
      <c r="E25" s="470" t="s">
        <v>427</v>
      </c>
      <c r="F25" s="471">
        <v>4540.7977016901868</v>
      </c>
      <c r="G25" s="472">
        <v>7216.4379550669601</v>
      </c>
      <c r="H25" s="473">
        <v>12811.480762912766</v>
      </c>
      <c r="I25" s="471">
        <v>2140.4457891061279</v>
      </c>
      <c r="J25" s="472">
        <v>2292.3350202233933</v>
      </c>
      <c r="K25" s="473">
        <v>3047.9083670194564</v>
      </c>
      <c r="L25" s="471">
        <v>1352.0201970606981</v>
      </c>
      <c r="M25" s="472">
        <v>1588.7997758428126</v>
      </c>
      <c r="N25" s="473">
        <v>2592.2522658487997</v>
      </c>
      <c r="O25" s="471">
        <v>604.65425607525913</v>
      </c>
      <c r="P25" s="472">
        <v>835.30117481647505</v>
      </c>
      <c r="Q25" s="474">
        <v>1388.8332233383567</v>
      </c>
      <c r="R25" s="475" t="s">
        <v>1062</v>
      </c>
      <c r="S25" s="475" t="s">
        <v>1063</v>
      </c>
      <c r="T25" s="475" t="s">
        <v>1064</v>
      </c>
      <c r="U25" s="475" t="s">
        <v>1114</v>
      </c>
      <c r="V25" s="476" t="s">
        <v>1095</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2:78" s="10" customFormat="1" ht="14">
      <c r="B26" s="560"/>
      <c r="C26" s="555"/>
      <c r="D26" s="469" t="s">
        <v>10</v>
      </c>
      <c r="E26" s="470" t="s">
        <v>427</v>
      </c>
      <c r="F26" s="471">
        <v>3692.2233084605505</v>
      </c>
      <c r="G26" s="472">
        <v>5325.8483312871658</v>
      </c>
      <c r="H26" s="473">
        <v>10133.376637035968</v>
      </c>
      <c r="I26" s="471">
        <v>1682.8224923827938</v>
      </c>
      <c r="J26" s="472">
        <v>1796.3782133250988</v>
      </c>
      <c r="K26" s="473">
        <v>2343.9390766385413</v>
      </c>
      <c r="L26" s="471">
        <v>1352.0201970606981</v>
      </c>
      <c r="M26" s="472">
        <v>1588.7997758428126</v>
      </c>
      <c r="N26" s="473">
        <v>2592.2522658487997</v>
      </c>
      <c r="O26" s="471">
        <v>506.33830091750872</v>
      </c>
      <c r="P26" s="472">
        <v>655.66864777618878</v>
      </c>
      <c r="Q26" s="474">
        <v>1134.268557598529</v>
      </c>
      <c r="R26" s="475" t="s">
        <v>1062</v>
      </c>
      <c r="S26" s="475" t="s">
        <v>1063</v>
      </c>
      <c r="T26" s="475" t="s">
        <v>1065</v>
      </c>
      <c r="U26" s="475" t="s">
        <v>1114</v>
      </c>
      <c r="V26" s="476" t="s">
        <v>1096</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2:78" s="10" customFormat="1" ht="12.5">
      <c r="B27" s="560"/>
      <c r="C27" s="555"/>
      <c r="D27" s="469" t="s">
        <v>233</v>
      </c>
      <c r="E27" s="470" t="s">
        <v>427</v>
      </c>
      <c r="F27" s="471">
        <v>6179.3922300677041</v>
      </c>
      <c r="G27" s="472">
        <v>9600.8759215882419</v>
      </c>
      <c r="H27" s="473">
        <v>16282.677407321258</v>
      </c>
      <c r="I27" s="471">
        <v>2293.9573738803324</v>
      </c>
      <c r="J27" s="472">
        <v>2463.9962605162573</v>
      </c>
      <c r="K27" s="473">
        <v>3283.9165497857812</v>
      </c>
      <c r="L27" s="471">
        <v>1352.0201970606981</v>
      </c>
      <c r="M27" s="472">
        <v>1588.7997758428126</v>
      </c>
      <c r="N27" s="473">
        <v>2592.2522658487997</v>
      </c>
      <c r="O27" s="471">
        <v>739.54396351678656</v>
      </c>
      <c r="P27" s="472">
        <v>1027.695738770228</v>
      </c>
      <c r="Q27" s="474">
        <v>1667.870145813881</v>
      </c>
      <c r="R27" s="475" t="s">
        <v>1066</v>
      </c>
      <c r="S27" s="475" t="s">
        <v>1063</v>
      </c>
      <c r="T27" s="475" t="s">
        <v>1067</v>
      </c>
      <c r="U27" s="475" t="s">
        <v>1109</v>
      </c>
      <c r="V27" s="476" t="s">
        <v>1099</v>
      </c>
    </row>
    <row r="28" spans="2:78" s="10" customFormat="1" ht="12.5">
      <c r="B28" s="562"/>
      <c r="C28" s="556"/>
      <c r="D28" s="469" t="s">
        <v>405</v>
      </c>
      <c r="E28" s="470" t="s">
        <v>427</v>
      </c>
      <c r="F28" s="471">
        <v>6802.340332859033</v>
      </c>
      <c r="G28" s="472">
        <v>11613.346695914166</v>
      </c>
      <c r="H28" s="473">
        <v>19163.409691705121</v>
      </c>
      <c r="I28" s="471">
        <v>2293.9573738803324</v>
      </c>
      <c r="J28" s="472">
        <v>2463.9962605162573</v>
      </c>
      <c r="K28" s="473">
        <v>3283.9165497857812</v>
      </c>
      <c r="L28" s="471">
        <v>1352.0201970606981</v>
      </c>
      <c r="M28" s="472">
        <v>1588.7997758428126</v>
      </c>
      <c r="N28" s="473">
        <v>2592.2522658487997</v>
      </c>
      <c r="O28" s="471">
        <v>786.43253039355329</v>
      </c>
      <c r="P28" s="472">
        <v>1179.1720336119643</v>
      </c>
      <c r="Q28" s="474">
        <v>1884.6994575416986</v>
      </c>
      <c r="R28" s="475" t="s">
        <v>1066</v>
      </c>
      <c r="S28" s="475" t="s">
        <v>1063</v>
      </c>
      <c r="T28" s="475" t="s">
        <v>1067</v>
      </c>
      <c r="U28" s="475" t="s">
        <v>1109</v>
      </c>
      <c r="V28" s="476" t="s">
        <v>1100</v>
      </c>
    </row>
    <row r="29" spans="2:78">
      <c r="B29" s="559" t="s">
        <v>19</v>
      </c>
      <c r="C29" s="557" t="s">
        <v>377</v>
      </c>
      <c r="D29" s="469" t="s">
        <v>404</v>
      </c>
      <c r="E29" s="470" t="s">
        <v>427</v>
      </c>
      <c r="F29" s="471">
        <v>8999.327365168032</v>
      </c>
      <c r="G29" s="472">
        <v>11587.305162608402</v>
      </c>
      <c r="H29" s="473">
        <v>17489.294317889417</v>
      </c>
      <c r="I29" s="471">
        <v>3826.5308470049249</v>
      </c>
      <c r="J29" s="472">
        <v>4135.6575780038283</v>
      </c>
      <c r="K29" s="473">
        <v>5643.1467322398412</v>
      </c>
      <c r="L29" s="471">
        <v>1912.5</v>
      </c>
      <c r="M29" s="472">
        <v>2137.5</v>
      </c>
      <c r="N29" s="473">
        <v>3262.5</v>
      </c>
      <c r="O29" s="471">
        <v>1109.338790163556</v>
      </c>
      <c r="P29" s="472">
        <v>1344.3359052073724</v>
      </c>
      <c r="Q29" s="474">
        <v>1986.7159930204823</v>
      </c>
      <c r="R29" s="475" t="s">
        <v>1068</v>
      </c>
      <c r="S29" s="475" t="s">
        <v>1063</v>
      </c>
      <c r="T29" s="475" t="s">
        <v>1069</v>
      </c>
      <c r="U29" s="475" t="s">
        <v>1114</v>
      </c>
      <c r="V29" s="476" t="s">
        <v>1101</v>
      </c>
    </row>
    <row r="30" spans="2:78">
      <c r="B30" s="560"/>
      <c r="C30" s="555"/>
      <c r="D30" s="469" t="s">
        <v>10</v>
      </c>
      <c r="E30" s="470" t="s">
        <v>427</v>
      </c>
      <c r="F30" s="471">
        <v>6799.4061923099243</v>
      </c>
      <c r="G30" s="472">
        <v>7715.4681812240506</v>
      </c>
      <c r="H30" s="473">
        <v>13483.556787151729</v>
      </c>
      <c r="I30" s="471">
        <v>2958.2932102198633</v>
      </c>
      <c r="J30" s="472">
        <v>3188.7331257925944</v>
      </c>
      <c r="K30" s="473">
        <v>4281.7581311787808</v>
      </c>
      <c r="L30" s="471">
        <v>1912.5</v>
      </c>
      <c r="M30" s="472">
        <v>2137.5</v>
      </c>
      <c r="N30" s="473">
        <v>3262.5</v>
      </c>
      <c r="O30" s="471">
        <v>878.40210556675845</v>
      </c>
      <c r="P30" s="472">
        <v>981.63343171093049</v>
      </c>
      <c r="Q30" s="474">
        <v>1582.7387572936948</v>
      </c>
      <c r="R30" s="475" t="s">
        <v>1068</v>
      </c>
      <c r="S30" s="475" t="s">
        <v>1063</v>
      </c>
      <c r="T30" s="475" t="s">
        <v>1064</v>
      </c>
      <c r="U30" s="475" t="s">
        <v>1114</v>
      </c>
      <c r="V30" s="476" t="s">
        <v>1102</v>
      </c>
    </row>
    <row r="31" spans="2:78">
      <c r="B31" s="560"/>
      <c r="C31" s="555"/>
      <c r="D31" s="469" t="s">
        <v>233</v>
      </c>
      <c r="E31" s="470" t="s">
        <v>427</v>
      </c>
      <c r="F31" s="471">
        <v>11751.180878983758</v>
      </c>
      <c r="G31" s="472">
        <v>13509.141696016115</v>
      </c>
      <c r="H31" s="473">
        <v>20974.969661096042</v>
      </c>
      <c r="I31" s="471">
        <v>4117.6494440475926</v>
      </c>
      <c r="J31" s="472">
        <v>4462.7112899441317</v>
      </c>
      <c r="K31" s="473">
        <v>6099.4122279402291</v>
      </c>
      <c r="L31" s="471">
        <v>1912.5</v>
      </c>
      <c r="M31" s="472">
        <v>2137.5</v>
      </c>
      <c r="N31" s="473">
        <v>3262.5</v>
      </c>
      <c r="O31" s="471">
        <v>1338.3797017335428</v>
      </c>
      <c r="P31" s="472">
        <v>1513.6072139970081</v>
      </c>
      <c r="Q31" s="474">
        <v>2283.4212174543436</v>
      </c>
      <c r="R31" s="475" t="s">
        <v>1070</v>
      </c>
      <c r="S31" s="475" t="s">
        <v>1063</v>
      </c>
      <c r="T31" s="475" t="s">
        <v>1071</v>
      </c>
      <c r="U31" s="475" t="s">
        <v>1109</v>
      </c>
      <c r="V31" s="476" t="s">
        <v>1103</v>
      </c>
    </row>
    <row r="32" spans="2:78">
      <c r="B32" s="562"/>
      <c r="C32" s="556"/>
      <c r="D32" s="469" t="s">
        <v>405</v>
      </c>
      <c r="E32" s="470" t="s">
        <v>427</v>
      </c>
      <c r="F32" s="471">
        <v>15226.600400733945</v>
      </c>
      <c r="G32" s="472">
        <v>17493.161238850513</v>
      </c>
      <c r="H32" s="473">
        <v>27174.90356151477</v>
      </c>
      <c r="I32" s="471">
        <v>4117.6494440475926</v>
      </c>
      <c r="J32" s="472">
        <v>4462.7112899441317</v>
      </c>
      <c r="K32" s="473">
        <v>6099.4122279402291</v>
      </c>
      <c r="L32" s="471">
        <v>1912.5</v>
      </c>
      <c r="M32" s="472">
        <v>2137.5</v>
      </c>
      <c r="N32" s="473">
        <v>3262.5</v>
      </c>
      <c r="O32" s="471">
        <v>1599.9704184244172</v>
      </c>
      <c r="P32" s="472">
        <v>1813.4796527049737</v>
      </c>
      <c r="Q32" s="474">
        <v>2750.0829088837099</v>
      </c>
      <c r="R32" s="475" t="s">
        <v>1070</v>
      </c>
      <c r="S32" s="475" t="s">
        <v>1063</v>
      </c>
      <c r="T32" s="475" t="s">
        <v>1071</v>
      </c>
      <c r="U32" s="475" t="s">
        <v>1109</v>
      </c>
      <c r="V32" s="476" t="s">
        <v>1104</v>
      </c>
    </row>
    <row r="33" spans="2:22">
      <c r="B33" s="559" t="s">
        <v>393</v>
      </c>
      <c r="C33" s="557" t="s">
        <v>400</v>
      </c>
      <c r="D33" s="469" t="s">
        <v>404</v>
      </c>
      <c r="E33" s="470" t="s">
        <v>427</v>
      </c>
      <c r="F33" s="471">
        <v>16216.49942351643</v>
      </c>
      <c r="G33" s="472">
        <v>20517.294708525529</v>
      </c>
      <c r="H33" s="473">
        <v>30012.451103710606</v>
      </c>
      <c r="I33" s="471">
        <v>4421.7125695717414</v>
      </c>
      <c r="J33" s="472">
        <v>4841.3562864192472</v>
      </c>
      <c r="K33" s="473">
        <v>5420.14876098287</v>
      </c>
      <c r="L33" s="471">
        <v>2200</v>
      </c>
      <c r="M33" s="472">
        <v>2400</v>
      </c>
      <c r="N33" s="473">
        <v>3625</v>
      </c>
      <c r="O33" s="471">
        <v>1719.0052037808305</v>
      </c>
      <c r="P33" s="472">
        <v>2089.3608275764891</v>
      </c>
      <c r="Q33" s="474">
        <v>2939.8193446543482</v>
      </c>
      <c r="R33" s="475" t="s">
        <v>1068</v>
      </c>
      <c r="S33" s="475" t="s">
        <v>1063</v>
      </c>
      <c r="T33" s="475" t="s">
        <v>1072</v>
      </c>
      <c r="U33" s="475" t="s">
        <v>1109</v>
      </c>
      <c r="V33" s="476" t="s">
        <v>1105</v>
      </c>
    </row>
    <row r="34" spans="2:22">
      <c r="B34" s="560"/>
      <c r="C34" s="555"/>
      <c r="D34" s="469" t="s">
        <v>10</v>
      </c>
      <c r="E34" s="470" t="s">
        <v>427</v>
      </c>
      <c r="F34" s="471">
        <v>10088.857529790523</v>
      </c>
      <c r="G34" s="472">
        <v>15456.568228119206</v>
      </c>
      <c r="H34" s="473">
        <v>20778.200093782183</v>
      </c>
      <c r="I34" s="471">
        <v>3270.3104230373401</v>
      </c>
      <c r="J34" s="472">
        <v>3582.1582061022978</v>
      </c>
      <c r="K34" s="473">
        <v>3997.7043018911386</v>
      </c>
      <c r="L34" s="471">
        <v>2200</v>
      </c>
      <c r="M34" s="472">
        <v>2400</v>
      </c>
      <c r="N34" s="473">
        <v>3625</v>
      </c>
      <c r="O34" s="471">
        <v>1171.1201684924199</v>
      </c>
      <c r="P34" s="472">
        <v>1613.667581070436</v>
      </c>
      <c r="Q34" s="474">
        <v>2137.7024813947664</v>
      </c>
      <c r="R34" s="475" t="s">
        <v>1068</v>
      </c>
      <c r="S34" s="475" t="s">
        <v>1063</v>
      </c>
      <c r="T34" s="475" t="s">
        <v>1069</v>
      </c>
      <c r="U34" s="475" t="s">
        <v>1109</v>
      </c>
      <c r="V34" s="476" t="s">
        <v>1106</v>
      </c>
    </row>
    <row r="35" spans="2:22">
      <c r="B35" s="560"/>
      <c r="C35" s="555"/>
      <c r="D35" s="469" t="s">
        <v>233</v>
      </c>
      <c r="E35" s="470" t="s">
        <v>427</v>
      </c>
      <c r="F35" s="471">
        <v>24238.690322952323</v>
      </c>
      <c r="G35" s="472">
        <v>28331.33773423302</v>
      </c>
      <c r="H35" s="473">
        <v>40737.969866015621</v>
      </c>
      <c r="I35" s="471">
        <v>4807.3992772533575</v>
      </c>
      <c r="J35" s="472">
        <v>5274.3616582961276</v>
      </c>
      <c r="K35" s="473">
        <v>5896.6023951564084</v>
      </c>
      <c r="L35" s="471">
        <v>2200</v>
      </c>
      <c r="M35" s="472">
        <v>2400</v>
      </c>
      <c r="N35" s="473">
        <v>3625</v>
      </c>
      <c r="O35" s="471">
        <v>1644.5310315897727</v>
      </c>
      <c r="P35" s="472">
        <v>1895.036810133113</v>
      </c>
      <c r="Q35" s="474">
        <v>2645.2406453248436</v>
      </c>
      <c r="R35" s="475" t="s">
        <v>1070</v>
      </c>
      <c r="S35" s="475" t="s">
        <v>1063</v>
      </c>
      <c r="T35" s="475" t="s">
        <v>1073</v>
      </c>
      <c r="U35" s="475" t="s">
        <v>1109</v>
      </c>
      <c r="V35" s="476" t="s">
        <v>1107</v>
      </c>
    </row>
    <row r="36" spans="2:22" ht="15" thickBot="1">
      <c r="B36" s="561"/>
      <c r="C36" s="558"/>
      <c r="D36" s="477" t="s">
        <v>405</v>
      </c>
      <c r="E36" s="478" t="s">
        <v>427</v>
      </c>
      <c r="F36" s="479">
        <v>23001.578099074537</v>
      </c>
      <c r="G36" s="480">
        <v>26995.01493973731</v>
      </c>
      <c r="H36" s="481">
        <v>39820.285217838311</v>
      </c>
      <c r="I36" s="479">
        <v>4807.3992772533575</v>
      </c>
      <c r="J36" s="480">
        <v>5274.3616582961276</v>
      </c>
      <c r="K36" s="481">
        <v>5896.6023951564084</v>
      </c>
      <c r="L36" s="479">
        <v>2200</v>
      </c>
      <c r="M36" s="480">
        <v>2400</v>
      </c>
      <c r="N36" s="481">
        <v>3625</v>
      </c>
      <c r="O36" s="479">
        <v>2258.7402326268311</v>
      </c>
      <c r="P36" s="480">
        <v>2609.5229697444529</v>
      </c>
      <c r="Q36" s="482">
        <v>3713.9055192576675</v>
      </c>
      <c r="R36" s="483" t="s">
        <v>1070</v>
      </c>
      <c r="S36" s="483" t="s">
        <v>1063</v>
      </c>
      <c r="T36" s="483" t="s">
        <v>1073</v>
      </c>
      <c r="U36" s="483" t="s">
        <v>1109</v>
      </c>
      <c r="V36" s="484" t="s">
        <v>1108</v>
      </c>
    </row>
    <row r="37" spans="2:22">
      <c r="G37" s="10"/>
      <c r="H37" s="10"/>
      <c r="I37" s="10"/>
      <c r="J37" s="10"/>
      <c r="K37" s="10"/>
      <c r="L37" s="10"/>
      <c r="M37" s="10"/>
      <c r="N37" s="10"/>
    </row>
    <row r="38" spans="2:22">
      <c r="B38" t="s">
        <v>1076</v>
      </c>
    </row>
    <row r="39" spans="2:22">
      <c r="B39" t="s">
        <v>1079</v>
      </c>
    </row>
    <row r="40" spans="2:22">
      <c r="B40" t="s">
        <v>1080</v>
      </c>
    </row>
    <row r="41" spans="2:22">
      <c r="B41" t="s">
        <v>1081</v>
      </c>
    </row>
    <row r="42" spans="2:22">
      <c r="B42" t="s">
        <v>1113</v>
      </c>
    </row>
    <row r="43" spans="2:22">
      <c r="B43" t="s">
        <v>1112</v>
      </c>
    </row>
  </sheetData>
  <mergeCells count="19">
    <mergeCell ref="B3:V3"/>
    <mergeCell ref="C9:C12"/>
    <mergeCell ref="C13:C16"/>
    <mergeCell ref="C17:C20"/>
    <mergeCell ref="C21:C24"/>
    <mergeCell ref="F7:H7"/>
    <mergeCell ref="I7:K7"/>
    <mergeCell ref="L7:N7"/>
    <mergeCell ref="O7:Q7"/>
    <mergeCell ref="B7:B8"/>
    <mergeCell ref="C7:C8"/>
    <mergeCell ref="D7:D8"/>
    <mergeCell ref="E7:E8"/>
    <mergeCell ref="C25:C28"/>
    <mergeCell ref="C29:C32"/>
    <mergeCell ref="C33:C36"/>
    <mergeCell ref="B33:B36"/>
    <mergeCell ref="B29:B32"/>
    <mergeCell ref="B9:B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B1:S152"/>
  <sheetViews>
    <sheetView showGridLines="0" zoomScale="80" zoomScaleNormal="80" workbookViewId="0">
      <selection activeCell="P40" sqref="P40"/>
    </sheetView>
  </sheetViews>
  <sheetFormatPr defaultColWidth="9.08984375" defaultRowHeight="12.5"/>
  <cols>
    <col min="1" max="1" width="3.6328125" style="10" customWidth="1"/>
    <col min="2" max="7" width="14.6328125" style="9" customWidth="1"/>
    <col min="8" max="8" width="20.6328125" style="9" hidden="1" customWidth="1"/>
    <col min="9" max="9" width="20.6328125" style="9" customWidth="1"/>
    <col min="10" max="11" width="10.6328125" style="9" customWidth="1"/>
    <col min="12" max="17" width="10.6328125" style="18" customWidth="1"/>
    <col min="18" max="18" width="12" style="10" bestFit="1" customWidth="1"/>
    <col min="19" max="19" width="9.36328125" style="10" bestFit="1" customWidth="1"/>
    <col min="20" max="23" width="12" style="10" bestFit="1" customWidth="1"/>
    <col min="24" max="24" width="4" style="10" customWidth="1"/>
    <col min="25" max="25" width="11" style="10" bestFit="1" customWidth="1"/>
    <col min="26" max="26" width="7" style="10" bestFit="1" customWidth="1"/>
    <col min="27" max="27" width="9.36328125" style="10" bestFit="1" customWidth="1"/>
    <col min="28" max="30" width="12" style="10" bestFit="1" customWidth="1"/>
    <col min="31" max="31" width="4" style="10" customWidth="1"/>
    <col min="32" max="32" width="12" style="10" bestFit="1" customWidth="1"/>
    <col min="33" max="33" width="7" style="10" bestFit="1" customWidth="1"/>
    <col min="34" max="35" width="12" style="10" bestFit="1" customWidth="1"/>
    <col min="36" max="36" width="9.36328125" style="10" bestFit="1" customWidth="1"/>
    <col min="37" max="37" width="12" style="10" customWidth="1"/>
    <col min="38" max="39" width="12" style="10" bestFit="1" customWidth="1"/>
    <col min="40" max="40" width="4" style="10" customWidth="1"/>
    <col min="41" max="41" width="11" style="10" bestFit="1" customWidth="1"/>
    <col min="42" max="42" width="7" style="10" customWidth="1"/>
    <col min="43" max="44" width="12" style="10" bestFit="1" customWidth="1"/>
    <col min="45" max="45" width="9.36328125" style="10" bestFit="1" customWidth="1"/>
    <col min="46" max="16384" width="9.08984375" style="10"/>
  </cols>
  <sheetData>
    <row r="1" spans="2:19" ht="14.15" customHeight="1">
      <c r="B1" s="10"/>
      <c r="C1" s="10"/>
      <c r="D1" s="10"/>
      <c r="E1" s="10"/>
      <c r="F1" s="10"/>
      <c r="G1" s="10"/>
      <c r="H1" s="10"/>
      <c r="I1" s="10"/>
      <c r="J1" s="10"/>
      <c r="K1" s="10"/>
    </row>
    <row r="2" spans="2:19" s="18" customFormat="1" ht="14.15" customHeight="1">
      <c r="B2" s="10"/>
      <c r="C2" s="10"/>
      <c r="D2" s="10"/>
      <c r="E2" s="10"/>
      <c r="F2" s="10"/>
      <c r="G2" s="10"/>
      <c r="H2" s="10"/>
      <c r="I2" s="10"/>
      <c r="J2" s="10"/>
      <c r="K2" s="10"/>
    </row>
    <row r="3" spans="2:19" s="18" customFormat="1" ht="39.9" customHeight="1">
      <c r="B3" s="553" t="s">
        <v>443</v>
      </c>
      <c r="C3" s="553"/>
      <c r="D3" s="553"/>
      <c r="E3" s="553"/>
      <c r="F3" s="553"/>
      <c r="G3" s="553"/>
      <c r="H3" s="553"/>
      <c r="I3" s="553"/>
      <c r="J3" s="553"/>
      <c r="K3" s="553"/>
      <c r="L3" s="553"/>
      <c r="M3" s="553"/>
      <c r="N3" s="553"/>
      <c r="O3" s="553"/>
      <c r="P3" s="553"/>
      <c r="Q3" s="553"/>
      <c r="R3" s="553"/>
      <c r="S3" s="553"/>
    </row>
    <row r="4" spans="2:19" s="18" customFormat="1" ht="13.5" customHeight="1">
      <c r="B4" s="9"/>
      <c r="C4" s="10"/>
      <c r="D4" s="10"/>
      <c r="E4" s="10"/>
      <c r="F4" s="10"/>
      <c r="G4" s="10"/>
      <c r="H4" s="10"/>
      <c r="I4" s="10"/>
      <c r="J4" s="10"/>
      <c r="K4" s="10"/>
    </row>
    <row r="5" spans="2:19" s="18" customFormat="1" ht="12.75" customHeight="1">
      <c r="B5" s="11" t="s">
        <v>308</v>
      </c>
      <c r="C5" s="10"/>
      <c r="D5" s="10"/>
      <c r="E5" s="10"/>
      <c r="F5" s="10"/>
      <c r="G5" s="10"/>
      <c r="H5" s="10"/>
      <c r="I5" s="10"/>
      <c r="J5" s="10"/>
      <c r="K5" s="10"/>
    </row>
    <row r="6" spans="2:19" s="18" customFormat="1" ht="12.75" customHeight="1">
      <c r="B6" s="10" t="s">
        <v>444</v>
      </c>
      <c r="C6" s="10"/>
      <c r="D6" s="10"/>
      <c r="E6" s="10"/>
      <c r="F6" s="10"/>
      <c r="G6" s="10"/>
      <c r="H6" s="10"/>
      <c r="I6" s="10"/>
      <c r="J6" s="10"/>
      <c r="K6" s="10"/>
    </row>
    <row r="7" spans="2:19" s="18" customFormat="1" ht="14.15" customHeight="1">
      <c r="B7" s="9"/>
      <c r="C7" s="10"/>
      <c r="D7" s="10"/>
      <c r="E7" s="10"/>
      <c r="F7" s="10"/>
      <c r="G7" s="10"/>
      <c r="H7" s="10"/>
      <c r="I7" s="10"/>
      <c r="J7" s="10"/>
      <c r="K7" s="10"/>
    </row>
    <row r="8" spans="2:19" s="18" customFormat="1" ht="14.15" customHeight="1">
      <c r="B8" s="9"/>
      <c r="C8" s="10"/>
      <c r="D8" s="10"/>
      <c r="E8" s="10"/>
      <c r="F8" s="10"/>
      <c r="G8" s="10"/>
      <c r="H8" s="10"/>
      <c r="I8" s="10"/>
      <c r="J8" s="10"/>
      <c r="K8" s="10"/>
      <c r="L8" s="10"/>
    </row>
    <row r="9" spans="2:19" s="18" customFormat="1" ht="14.15" customHeight="1">
      <c r="B9" s="9"/>
      <c r="C9" s="10"/>
      <c r="D9" s="10"/>
      <c r="E9" s="10"/>
      <c r="F9" s="10"/>
      <c r="G9" s="10"/>
      <c r="H9" s="10"/>
      <c r="I9" s="10"/>
      <c r="J9" s="10"/>
      <c r="K9" s="10"/>
      <c r="L9" s="10"/>
    </row>
    <row r="10" spans="2:19" s="18" customFormat="1" ht="14.15" customHeight="1">
      <c r="B10" s="9"/>
      <c r="C10" s="10"/>
      <c r="D10" s="10"/>
      <c r="E10" s="10"/>
      <c r="F10" s="10"/>
      <c r="G10" s="10"/>
      <c r="H10" s="10"/>
      <c r="I10" s="10"/>
      <c r="J10" s="10"/>
      <c r="K10" s="10"/>
      <c r="L10" s="10"/>
    </row>
    <row r="11" spans="2:19" s="18" customFormat="1" ht="14.15" customHeight="1">
      <c r="B11" s="9"/>
      <c r="C11" s="10"/>
      <c r="D11" s="10"/>
      <c r="E11" s="10"/>
      <c r="F11" s="10"/>
      <c r="G11" s="10"/>
      <c r="H11" s="10"/>
      <c r="I11" s="10"/>
      <c r="J11" s="10"/>
      <c r="K11" s="10"/>
      <c r="L11" s="10"/>
    </row>
    <row r="12" spans="2:19" s="18" customFormat="1" ht="14.15" customHeight="1">
      <c r="B12" s="9"/>
      <c r="C12" s="10"/>
      <c r="D12" s="10"/>
      <c r="E12" s="10"/>
      <c r="F12" s="10"/>
      <c r="G12" s="10"/>
      <c r="H12" s="10"/>
      <c r="I12" s="10"/>
      <c r="J12" s="10"/>
      <c r="K12" s="10"/>
      <c r="L12" s="10"/>
    </row>
    <row r="13" spans="2:19" s="18" customFormat="1" ht="14.15" customHeight="1">
      <c r="B13" s="9"/>
      <c r="C13" s="10"/>
      <c r="D13" s="10"/>
      <c r="E13" s="10"/>
      <c r="F13" s="10"/>
      <c r="G13" s="10"/>
      <c r="H13" s="10"/>
      <c r="I13" s="10"/>
      <c r="J13" s="10"/>
      <c r="K13" s="10"/>
      <c r="L13" s="10"/>
    </row>
    <row r="14" spans="2:19" s="18" customFormat="1" ht="14.15" customHeight="1">
      <c r="B14" s="9"/>
      <c r="C14" s="10"/>
      <c r="D14" s="10"/>
      <c r="E14" s="10"/>
      <c r="F14" s="10"/>
      <c r="G14" s="10"/>
      <c r="H14" s="10"/>
      <c r="I14" s="10"/>
      <c r="J14" s="10"/>
      <c r="K14" s="10"/>
      <c r="L14" s="10"/>
    </row>
    <row r="15" spans="2:19" s="18" customFormat="1" ht="14.15" customHeight="1">
      <c r="B15" s="9"/>
      <c r="C15" s="10"/>
      <c r="D15" s="10"/>
      <c r="E15" s="10"/>
      <c r="F15" s="10"/>
      <c r="G15" s="10"/>
      <c r="H15" s="10"/>
      <c r="I15" s="10"/>
      <c r="J15" s="10"/>
      <c r="K15" s="10"/>
      <c r="L15" s="10"/>
    </row>
    <row r="16" spans="2:19" s="18" customFormat="1" ht="14.15" customHeight="1">
      <c r="B16" s="9"/>
      <c r="C16" s="10"/>
      <c r="D16" s="10"/>
      <c r="E16" s="10"/>
      <c r="F16" s="10"/>
      <c r="G16" s="10"/>
      <c r="H16" s="10"/>
      <c r="I16" s="10"/>
      <c r="J16" s="10"/>
      <c r="K16" s="10"/>
      <c r="L16" s="10"/>
    </row>
    <row r="17" spans="2:12" s="18" customFormat="1" ht="14.15" customHeight="1">
      <c r="B17" s="9"/>
      <c r="C17" s="10"/>
      <c r="D17" s="10"/>
      <c r="E17" s="10"/>
      <c r="F17" s="10"/>
      <c r="G17" s="10"/>
      <c r="H17" s="10"/>
      <c r="I17" s="10"/>
      <c r="J17" s="10"/>
      <c r="K17" s="10"/>
      <c r="L17" s="10"/>
    </row>
    <row r="18" spans="2:12" s="18" customFormat="1" ht="14.15" customHeight="1">
      <c r="B18" s="9"/>
      <c r="C18" s="10"/>
      <c r="D18" s="10"/>
      <c r="E18" s="10"/>
      <c r="F18" s="10"/>
      <c r="G18" s="10"/>
      <c r="H18" s="10"/>
      <c r="I18" s="10"/>
      <c r="J18" s="10"/>
      <c r="K18" s="10"/>
      <c r="L18" s="10"/>
    </row>
    <row r="19" spans="2:12" s="18" customFormat="1" ht="14.15" customHeight="1">
      <c r="B19" s="9"/>
      <c r="C19" s="10"/>
      <c r="D19" s="10"/>
      <c r="E19" s="10"/>
      <c r="F19" s="10"/>
      <c r="G19" s="10"/>
      <c r="H19" s="10"/>
      <c r="I19" s="10"/>
      <c r="J19" s="10"/>
      <c r="K19" s="10"/>
      <c r="L19" s="10"/>
    </row>
    <row r="20" spans="2:12" s="18" customFormat="1" ht="14.15" customHeight="1">
      <c r="B20" s="9"/>
      <c r="C20" s="10"/>
      <c r="D20" s="10"/>
      <c r="E20" s="10"/>
      <c r="F20" s="10"/>
      <c r="G20" s="10"/>
      <c r="H20" s="10"/>
      <c r="I20" s="10"/>
      <c r="J20" s="10"/>
      <c r="K20" s="10"/>
      <c r="L20" s="10"/>
    </row>
    <row r="21" spans="2:12" s="18" customFormat="1" ht="14.15" customHeight="1">
      <c r="B21" s="9"/>
      <c r="C21" s="10"/>
      <c r="D21" s="10"/>
      <c r="E21" s="10"/>
      <c r="F21" s="10"/>
      <c r="G21" s="10"/>
      <c r="H21" s="10"/>
      <c r="I21" s="10"/>
      <c r="J21" s="10"/>
      <c r="K21" s="10"/>
      <c r="L21" s="10"/>
    </row>
    <row r="22" spans="2:12" s="18" customFormat="1" ht="14.15" customHeight="1">
      <c r="B22" s="9"/>
      <c r="C22" s="10"/>
      <c r="D22" s="10"/>
      <c r="E22" s="10"/>
      <c r="F22" s="10"/>
      <c r="G22" s="10"/>
      <c r="H22" s="10"/>
      <c r="I22" s="10"/>
      <c r="J22" s="10"/>
      <c r="K22" s="10"/>
      <c r="L22" s="10"/>
    </row>
    <row r="23" spans="2:12" s="18" customFormat="1" ht="14.15" customHeight="1">
      <c r="B23" s="9"/>
      <c r="C23" s="10"/>
      <c r="D23" s="10"/>
      <c r="E23" s="10"/>
      <c r="F23" s="10"/>
      <c r="G23" s="10"/>
      <c r="H23" s="10"/>
      <c r="I23" s="10"/>
      <c r="J23" s="10"/>
      <c r="K23" s="10"/>
      <c r="L23" s="10"/>
    </row>
    <row r="24" spans="2:12" s="18" customFormat="1" ht="13">
      <c r="B24" s="11" t="s">
        <v>308</v>
      </c>
      <c r="C24" s="9"/>
      <c r="D24" s="9"/>
      <c r="E24" s="9"/>
      <c r="F24" s="11" t="s">
        <v>308</v>
      </c>
      <c r="G24" s="9"/>
      <c r="H24" s="9"/>
      <c r="I24" s="11"/>
      <c r="J24" s="9"/>
      <c r="K24" s="9"/>
    </row>
    <row r="25" spans="2:12" s="18" customFormat="1">
      <c r="B25" s="10" t="s">
        <v>445</v>
      </c>
      <c r="C25" s="9"/>
      <c r="D25" s="9"/>
      <c r="E25" s="9"/>
      <c r="F25" s="10" t="s">
        <v>438</v>
      </c>
      <c r="G25" s="9"/>
      <c r="H25" s="9"/>
      <c r="I25" s="10"/>
      <c r="J25" s="9"/>
      <c r="K25" s="9"/>
    </row>
    <row r="26" spans="2:12" s="18" customFormat="1" ht="14.5" hidden="1">
      <c r="B26" s="427" t="s">
        <v>367</v>
      </c>
      <c r="C26" s="426"/>
      <c r="D26" s="426"/>
      <c r="E26" s="426"/>
      <c r="F26" s="427" t="s">
        <v>22</v>
      </c>
      <c r="G26" s="426"/>
      <c r="H26"/>
      <c r="I26"/>
      <c r="J26" s="9"/>
      <c r="K26" s="9"/>
    </row>
    <row r="27" spans="2:12" s="18" customFormat="1" ht="14.5">
      <c r="B27" s="427" t="s">
        <v>21</v>
      </c>
      <c r="C27" s="427" t="s">
        <v>0</v>
      </c>
      <c r="D27" s="427" t="s">
        <v>1</v>
      </c>
      <c r="E27" s="427" t="s">
        <v>2</v>
      </c>
      <c r="F27" s="431" t="s">
        <v>1020</v>
      </c>
      <c r="G27" s="431" t="s">
        <v>1021</v>
      </c>
      <c r="H27"/>
      <c r="I27"/>
      <c r="J27" s="9"/>
      <c r="K27" s="9"/>
    </row>
    <row r="28" spans="2:12" s="18" customFormat="1" ht="14.5">
      <c r="B28" s="432" t="s">
        <v>404</v>
      </c>
      <c r="C28" s="432" t="s">
        <v>378</v>
      </c>
      <c r="D28" s="432" t="s">
        <v>18</v>
      </c>
      <c r="E28" s="432" t="s">
        <v>425</v>
      </c>
      <c r="F28" s="424">
        <v>14126.756219617644</v>
      </c>
      <c r="G28" s="440">
        <v>14073.759408935322</v>
      </c>
      <c r="H28"/>
      <c r="I28"/>
      <c r="J28" s="9"/>
      <c r="K28" s="9"/>
    </row>
    <row r="29" spans="2:12" s="18" customFormat="1" ht="14.5">
      <c r="B29" s="433"/>
      <c r="C29" s="433"/>
      <c r="D29" s="433"/>
      <c r="E29" s="432" t="s">
        <v>399</v>
      </c>
      <c r="F29" s="424">
        <v>12715.14721868684</v>
      </c>
      <c r="G29" s="440">
        <v>12671.149016212834</v>
      </c>
      <c r="H29"/>
      <c r="I29"/>
      <c r="J29" s="220"/>
      <c r="K29" s="9"/>
    </row>
    <row r="30" spans="2:12" s="18" customFormat="1" ht="14.5">
      <c r="B30" s="433"/>
      <c r="C30" s="433"/>
      <c r="D30" s="433"/>
      <c r="E30" s="432" t="s">
        <v>401</v>
      </c>
      <c r="F30" s="424">
        <v>15011.4389868413</v>
      </c>
      <c r="G30" s="440">
        <v>14955.89794793191</v>
      </c>
      <c r="H30"/>
      <c r="I30"/>
      <c r="J30" s="9"/>
      <c r="K30" s="9"/>
    </row>
    <row r="31" spans="2:12" s="18" customFormat="1" ht="14.5">
      <c r="B31" s="433"/>
      <c r="C31" s="433"/>
      <c r="D31" s="433"/>
      <c r="E31" s="432" t="s">
        <v>398</v>
      </c>
      <c r="F31" s="424">
        <v>13005.253562159889</v>
      </c>
      <c r="G31" s="440">
        <v>12960.443797920696</v>
      </c>
      <c r="H31"/>
      <c r="I31"/>
      <c r="J31" s="9"/>
      <c r="K31" s="9"/>
    </row>
    <row r="32" spans="2:12" s="18" customFormat="1" ht="14.5">
      <c r="B32" s="433"/>
      <c r="C32" s="433"/>
      <c r="D32" s="433"/>
      <c r="E32" s="434" t="s">
        <v>397</v>
      </c>
      <c r="F32" s="424">
        <v>13022.283997398179</v>
      </c>
      <c r="G32" s="440">
        <v>12977.60173226376</v>
      </c>
      <c r="H32"/>
      <c r="I32"/>
      <c r="J32" s="9"/>
      <c r="K32" s="9"/>
    </row>
    <row r="33" spans="2:17" s="18" customFormat="1" ht="14.5">
      <c r="B33" s="433"/>
      <c r="C33" s="433"/>
      <c r="D33" s="432" t="s">
        <v>19</v>
      </c>
      <c r="E33" s="432" t="s">
        <v>377</v>
      </c>
      <c r="F33" s="424">
        <v>21032.374687345658</v>
      </c>
      <c r="G33" s="440">
        <v>21399.770907752638</v>
      </c>
      <c r="H33"/>
      <c r="I33"/>
      <c r="J33" s="9"/>
      <c r="K33" s="9"/>
    </row>
    <row r="34" spans="2:17" s="18" customFormat="1" ht="14.5">
      <c r="B34" s="433"/>
      <c r="C34" s="432" t="s">
        <v>364</v>
      </c>
      <c r="D34" s="432" t="s">
        <v>393</v>
      </c>
      <c r="E34" s="434" t="s">
        <v>400</v>
      </c>
      <c r="F34" s="424">
        <v>31935.950061834836</v>
      </c>
      <c r="G34" s="440">
        <v>33620.506645799855</v>
      </c>
      <c r="H34"/>
      <c r="I34"/>
      <c r="J34" s="9"/>
      <c r="K34" s="9"/>
    </row>
    <row r="35" spans="2:17" s="18" customFormat="1" ht="14.5">
      <c r="B35" s="432" t="s">
        <v>10</v>
      </c>
      <c r="C35" s="432" t="s">
        <v>378</v>
      </c>
      <c r="D35" s="432" t="s">
        <v>18</v>
      </c>
      <c r="E35" s="432" t="s">
        <v>425</v>
      </c>
      <c r="F35" s="424">
        <v>10912.82891543424</v>
      </c>
      <c r="G35" s="440">
        <v>10871.589785679025</v>
      </c>
      <c r="H35"/>
      <c r="I35"/>
      <c r="J35" s="9"/>
      <c r="K35" s="9"/>
    </row>
    <row r="36" spans="2:17" s="18" customFormat="1" ht="14.5">
      <c r="B36" s="433"/>
      <c r="C36" s="433"/>
      <c r="D36" s="433"/>
      <c r="E36" s="432" t="s">
        <v>399</v>
      </c>
      <c r="F36" s="424">
        <v>9779.0859363216659</v>
      </c>
      <c r="G36" s="440">
        <v>9744.8446379510133</v>
      </c>
      <c r="H36"/>
      <c r="I36"/>
      <c r="J36" s="9"/>
      <c r="K36" s="9"/>
    </row>
    <row r="37" spans="2:17" s="9" customFormat="1" ht="14.5">
      <c r="B37" s="433"/>
      <c r="C37" s="433"/>
      <c r="D37" s="433"/>
      <c r="E37" s="432" t="s">
        <v>401</v>
      </c>
      <c r="F37" s="424">
        <v>11648.93657756617</v>
      </c>
      <c r="G37" s="440">
        <v>11605.660552303911</v>
      </c>
      <c r="H37"/>
      <c r="I37" s="17"/>
      <c r="L37" s="18"/>
      <c r="M37" s="18"/>
      <c r="N37" s="18"/>
      <c r="O37" s="18"/>
      <c r="P37" s="18"/>
      <c r="Q37" s="18"/>
    </row>
    <row r="38" spans="2:17" s="9" customFormat="1" ht="14.5">
      <c r="B38" s="433"/>
      <c r="C38" s="433"/>
      <c r="D38" s="433"/>
      <c r="E38" s="432" t="s">
        <v>398</v>
      </c>
      <c r="F38" s="424">
        <v>10059.291409135189</v>
      </c>
      <c r="G38" s="440">
        <v>10024.181663659709</v>
      </c>
      <c r="H38"/>
      <c r="I38" s="17"/>
      <c r="L38" s="18"/>
      <c r="M38" s="18"/>
      <c r="N38" s="18"/>
      <c r="O38" s="18"/>
      <c r="P38" s="18"/>
      <c r="Q38" s="18"/>
    </row>
    <row r="39" spans="2:17" s="9" customFormat="1" ht="14.5">
      <c r="B39" s="433"/>
      <c r="C39" s="433"/>
      <c r="D39" s="433"/>
      <c r="E39" s="434" t="s">
        <v>397</v>
      </c>
      <c r="F39" s="424">
        <v>10052.059789152316</v>
      </c>
      <c r="G39" s="440">
        <v>10017.170854050448</v>
      </c>
      <c r="H39"/>
      <c r="I39" s="17"/>
      <c r="L39" s="18"/>
      <c r="M39" s="18"/>
      <c r="N39" s="18"/>
      <c r="O39" s="18"/>
      <c r="P39" s="18"/>
      <c r="Q39" s="18"/>
    </row>
    <row r="40" spans="2:17" s="9" customFormat="1" ht="14.5">
      <c r="B40" s="433"/>
      <c r="C40" s="433"/>
      <c r="D40" s="432" t="s">
        <v>19</v>
      </c>
      <c r="E40" s="432" t="s">
        <v>377</v>
      </c>
      <c r="F40" s="424">
        <v>15285.819474944134</v>
      </c>
      <c r="G40" s="440">
        <v>15548.361654630959</v>
      </c>
      <c r="H40"/>
      <c r="I40" s="17"/>
      <c r="L40" s="18"/>
      <c r="M40" s="18"/>
      <c r="N40" s="18"/>
      <c r="O40" s="18"/>
      <c r="P40" s="18"/>
      <c r="Q40" s="18"/>
    </row>
    <row r="41" spans="2:17" s="9" customFormat="1" ht="14.5">
      <c r="B41" s="433"/>
      <c r="C41" s="432" t="s">
        <v>364</v>
      </c>
      <c r="D41" s="432" t="s">
        <v>393</v>
      </c>
      <c r="E41" s="434" t="s">
        <v>400</v>
      </c>
      <c r="F41" s="424">
        <v>24631.23244754296</v>
      </c>
      <c r="G41" s="440">
        <v>25927.598048111449</v>
      </c>
      <c r="H41"/>
      <c r="I41" s="17"/>
      <c r="L41" s="18"/>
      <c r="M41" s="18"/>
      <c r="N41" s="18"/>
      <c r="O41" s="18"/>
      <c r="P41" s="18"/>
      <c r="Q41" s="18"/>
    </row>
    <row r="42" spans="2:17" s="9" customFormat="1" ht="14.5">
      <c r="B42" s="432" t="s">
        <v>233</v>
      </c>
      <c r="C42" s="432" t="s">
        <v>378</v>
      </c>
      <c r="D42" s="432" t="s">
        <v>18</v>
      </c>
      <c r="E42" s="432" t="s">
        <v>425</v>
      </c>
      <c r="F42" s="424">
        <v>18219.714700773377</v>
      </c>
      <c r="G42" s="440">
        <v>18149.648696189044</v>
      </c>
      <c r="H42"/>
      <c r="I42" s="17"/>
      <c r="L42" s="18"/>
      <c r="M42" s="18"/>
      <c r="N42" s="18"/>
      <c r="O42" s="18"/>
      <c r="P42" s="18"/>
      <c r="Q42" s="18"/>
    </row>
    <row r="43" spans="2:17" s="9" customFormat="1" ht="14.5">
      <c r="B43" s="433"/>
      <c r="C43" s="433"/>
      <c r="D43" s="433"/>
      <c r="E43" s="432" t="s">
        <v>399</v>
      </c>
      <c r="F43" s="424">
        <v>16846.180686361746</v>
      </c>
      <c r="G43" s="440">
        <v>16786.850053775801</v>
      </c>
      <c r="H43"/>
      <c r="I43" s="17"/>
      <c r="L43" s="18"/>
      <c r="M43" s="18"/>
      <c r="N43" s="18"/>
      <c r="O43" s="18"/>
      <c r="P43" s="18"/>
      <c r="Q43" s="18"/>
    </row>
    <row r="44" spans="2:17" s="9" customFormat="1" ht="14.5">
      <c r="B44" s="433"/>
      <c r="C44" s="433"/>
      <c r="D44" s="433"/>
      <c r="E44" s="432" t="s">
        <v>401</v>
      </c>
      <c r="F44" s="424">
        <v>18757.320105247833</v>
      </c>
      <c r="G44" s="440">
        <v>18686.411642913536</v>
      </c>
      <c r="H44"/>
      <c r="I44" s="17"/>
      <c r="L44" s="18"/>
      <c r="M44" s="18"/>
      <c r="N44" s="18"/>
      <c r="O44" s="18"/>
      <c r="P44" s="18"/>
      <c r="Q44" s="18"/>
    </row>
    <row r="45" spans="2:17" s="9" customFormat="1" ht="14.5">
      <c r="B45" s="433"/>
      <c r="C45" s="433"/>
      <c r="D45" s="433"/>
      <c r="E45" s="432" t="s">
        <v>398</v>
      </c>
      <c r="F45" s="424">
        <v>17193.899723443701</v>
      </c>
      <c r="G45" s="440">
        <v>17133.470314968887</v>
      </c>
      <c r="H45"/>
      <c r="L45" s="18"/>
      <c r="M45" s="18"/>
      <c r="N45" s="18"/>
      <c r="O45" s="18"/>
      <c r="P45" s="18"/>
      <c r="Q45" s="18"/>
    </row>
    <row r="46" spans="2:17" s="9" customFormat="1" ht="14.5">
      <c r="B46" s="433"/>
      <c r="C46" s="433"/>
      <c r="D46" s="433"/>
      <c r="E46" s="434" t="s">
        <v>397</v>
      </c>
      <c r="F46" s="424">
        <v>16921.434683102238</v>
      </c>
      <c r="G46" s="440">
        <v>16862.321780625138</v>
      </c>
      <c r="H46"/>
      <c r="L46" s="18"/>
      <c r="M46" s="18"/>
      <c r="N46" s="18"/>
      <c r="O46" s="18"/>
      <c r="P46" s="18"/>
      <c r="Q46" s="18"/>
    </row>
    <row r="47" spans="2:17" s="9" customFormat="1" ht="14.5">
      <c r="B47" s="433"/>
      <c r="C47" s="433"/>
      <c r="D47" s="432" t="s">
        <v>19</v>
      </c>
      <c r="E47" s="432" t="s">
        <v>377</v>
      </c>
      <c r="F47" s="424">
        <v>23715.7260134604</v>
      </c>
      <c r="G47" s="440">
        <v>24130.255779762891</v>
      </c>
      <c r="H47"/>
      <c r="L47" s="18"/>
      <c r="M47" s="18"/>
      <c r="N47" s="18"/>
      <c r="O47" s="18"/>
      <c r="P47" s="18"/>
      <c r="Q47" s="18"/>
    </row>
    <row r="48" spans="2:17" s="9" customFormat="1" ht="14.5">
      <c r="B48" s="433"/>
      <c r="C48" s="432" t="s">
        <v>364</v>
      </c>
      <c r="D48" s="432" t="s">
        <v>393</v>
      </c>
      <c r="E48" s="434" t="s">
        <v>400</v>
      </c>
      <c r="F48" s="424">
        <v>40672.155909145979</v>
      </c>
      <c r="G48" s="440">
        <v>42816.642932661722</v>
      </c>
      <c r="H48"/>
      <c r="L48" s="18"/>
      <c r="M48" s="18"/>
      <c r="N48" s="18"/>
      <c r="O48" s="18"/>
      <c r="P48" s="18"/>
      <c r="Q48" s="18"/>
    </row>
    <row r="49" spans="2:17" s="9" customFormat="1" ht="14.5">
      <c r="B49" s="432" t="s">
        <v>405</v>
      </c>
      <c r="C49" s="432" t="s">
        <v>378</v>
      </c>
      <c r="D49" s="432" t="s">
        <v>18</v>
      </c>
      <c r="E49" s="432" t="s">
        <v>425</v>
      </c>
      <c r="F49" s="424">
        <v>19981.252014207563</v>
      </c>
      <c r="G49" s="440">
        <v>19903.652525619491</v>
      </c>
      <c r="H49"/>
      <c r="L49" s="18"/>
      <c r="M49" s="18"/>
      <c r="N49" s="18"/>
      <c r="O49" s="18"/>
      <c r="P49" s="18"/>
      <c r="Q49" s="18"/>
    </row>
    <row r="50" spans="2:17" s="9" customFormat="1" ht="14.5">
      <c r="B50" s="433"/>
      <c r="C50" s="433"/>
      <c r="D50" s="433"/>
      <c r="E50" s="432" t="s">
        <v>399</v>
      </c>
      <c r="F50" s="424">
        <v>18385.729857395472</v>
      </c>
      <c r="G50" s="440">
        <v>18320.469719835932</v>
      </c>
      <c r="H50"/>
      <c r="L50" s="18"/>
      <c r="M50" s="18"/>
      <c r="N50" s="18"/>
      <c r="O50" s="18"/>
      <c r="P50" s="18"/>
      <c r="Q50" s="18"/>
    </row>
    <row r="51" spans="2:17" s="9" customFormat="1" ht="14.5">
      <c r="B51" s="433"/>
      <c r="C51" s="433"/>
      <c r="D51" s="433"/>
      <c r="E51" s="432" t="s">
        <v>401</v>
      </c>
      <c r="F51" s="424">
        <v>20947.011375388243</v>
      </c>
      <c r="G51" s="440">
        <v>20866.690569607577</v>
      </c>
      <c r="H51"/>
      <c r="L51" s="18"/>
      <c r="M51" s="18"/>
      <c r="N51" s="18"/>
      <c r="O51" s="18"/>
      <c r="P51" s="18"/>
      <c r="Q51" s="18"/>
    </row>
    <row r="52" spans="2:17" s="9" customFormat="1" ht="14.5">
      <c r="B52" s="433"/>
      <c r="C52" s="433"/>
      <c r="D52" s="433"/>
      <c r="E52" s="432" t="s">
        <v>398</v>
      </c>
      <c r="F52" s="424">
        <v>18625.407670692544</v>
      </c>
      <c r="G52" s="440">
        <v>18559.494026577602</v>
      </c>
      <c r="H52"/>
      <c r="L52" s="18"/>
      <c r="M52" s="18"/>
      <c r="N52" s="18"/>
      <c r="O52" s="18"/>
      <c r="P52" s="18"/>
      <c r="Q52" s="18"/>
    </row>
    <row r="53" spans="2:17" s="9" customFormat="1" ht="14.5">
      <c r="B53" s="433"/>
      <c r="C53" s="433"/>
      <c r="D53" s="433"/>
      <c r="E53" s="434" t="s">
        <v>397</v>
      </c>
      <c r="F53" s="424">
        <v>18872.616910641165</v>
      </c>
      <c r="G53" s="440">
        <v>18805.894189984741</v>
      </c>
      <c r="H53"/>
      <c r="L53" s="18"/>
      <c r="M53" s="18"/>
      <c r="N53" s="18"/>
      <c r="O53" s="18"/>
      <c r="P53" s="18"/>
      <c r="Q53" s="18"/>
    </row>
    <row r="54" spans="2:17" s="9" customFormat="1">
      <c r="B54" s="433"/>
      <c r="C54" s="433"/>
      <c r="D54" s="432" t="s">
        <v>19</v>
      </c>
      <c r="E54" s="432" t="s">
        <v>377</v>
      </c>
      <c r="F54" s="424">
        <v>28476.416282248374</v>
      </c>
      <c r="G54" s="440">
        <v>28972.333539614319</v>
      </c>
      <c r="L54" s="18"/>
      <c r="M54" s="18"/>
      <c r="N54" s="18"/>
      <c r="O54" s="18"/>
      <c r="P54" s="18"/>
      <c r="Q54" s="18"/>
    </row>
    <row r="55" spans="2:17" s="9" customFormat="1">
      <c r="B55" s="433"/>
      <c r="C55" s="432" t="s">
        <v>364</v>
      </c>
      <c r="D55" s="432" t="s">
        <v>393</v>
      </c>
      <c r="E55" s="434" t="s">
        <v>400</v>
      </c>
      <c r="F55" s="424">
        <v>39985.607676056527</v>
      </c>
      <c r="G55" s="440">
        <v>42095.043261134968</v>
      </c>
      <c r="L55" s="18"/>
      <c r="M55" s="18"/>
      <c r="N55" s="18"/>
      <c r="O55" s="18"/>
      <c r="P55" s="18"/>
      <c r="Q55" s="18"/>
    </row>
    <row r="56" spans="2:17" s="9" customFormat="1" ht="14.5">
      <c r="B56"/>
      <c r="C56"/>
      <c r="D56"/>
      <c r="E56"/>
      <c r="F56"/>
      <c r="G56"/>
      <c r="L56" s="18"/>
      <c r="M56" s="18"/>
      <c r="N56" s="18"/>
      <c r="O56" s="18"/>
      <c r="P56" s="18"/>
      <c r="Q56" s="18"/>
    </row>
    <row r="57" spans="2:17" s="9" customFormat="1" ht="14.5">
      <c r="B57"/>
      <c r="C57"/>
      <c r="D57"/>
      <c r="E57"/>
      <c r="F57"/>
      <c r="G57"/>
      <c r="L57" s="18"/>
      <c r="M57" s="18"/>
      <c r="N57" s="18"/>
      <c r="O57" s="18"/>
      <c r="P57" s="18"/>
      <c r="Q57" s="18"/>
    </row>
    <row r="58" spans="2:17" s="9" customFormat="1" ht="14.5">
      <c r="B58"/>
      <c r="C58"/>
      <c r="D58"/>
      <c r="E58"/>
      <c r="F58"/>
      <c r="G58"/>
      <c r="L58" s="18"/>
      <c r="M58" s="18"/>
      <c r="N58" s="18"/>
      <c r="O58" s="18"/>
      <c r="P58" s="18"/>
      <c r="Q58" s="18"/>
    </row>
    <row r="59" spans="2:17" s="9" customFormat="1" ht="14.5">
      <c r="B59"/>
      <c r="C59"/>
      <c r="D59"/>
      <c r="E59"/>
      <c r="F59"/>
      <c r="G59"/>
      <c r="L59" s="18"/>
      <c r="M59" s="18"/>
      <c r="N59" s="18"/>
      <c r="O59" s="18"/>
      <c r="P59" s="18"/>
      <c r="Q59" s="18"/>
    </row>
    <row r="60" spans="2:17" s="9" customFormat="1" ht="14.5">
      <c r="B60"/>
      <c r="C60"/>
      <c r="D60"/>
      <c r="E60"/>
      <c r="F60"/>
      <c r="G60"/>
      <c r="L60" s="18"/>
      <c r="M60" s="18"/>
      <c r="N60" s="18"/>
      <c r="O60" s="18"/>
      <c r="P60" s="18"/>
      <c r="Q60" s="18"/>
    </row>
    <row r="61" spans="2:17" s="9" customFormat="1" ht="14.5">
      <c r="B61"/>
      <c r="C61"/>
      <c r="D61"/>
      <c r="E61"/>
      <c r="F61"/>
      <c r="G61"/>
      <c r="L61" s="18"/>
      <c r="M61" s="18"/>
      <c r="N61" s="18"/>
      <c r="O61" s="18"/>
      <c r="P61" s="18"/>
      <c r="Q61" s="18"/>
    </row>
    <row r="62" spans="2:17" s="9" customFormat="1" ht="14.5">
      <c r="B62"/>
      <c r="C62"/>
      <c r="D62"/>
      <c r="E62"/>
      <c r="F62"/>
      <c r="G62"/>
      <c r="L62" s="18"/>
      <c r="M62" s="18"/>
      <c r="N62" s="18"/>
      <c r="O62" s="18"/>
      <c r="P62" s="18"/>
      <c r="Q62" s="18"/>
    </row>
    <row r="63" spans="2:17" s="9" customFormat="1" ht="14.5">
      <c r="B63"/>
      <c r="C63"/>
      <c r="D63"/>
      <c r="E63"/>
      <c r="F63"/>
      <c r="G63"/>
      <c r="L63" s="18"/>
      <c r="M63" s="18"/>
      <c r="N63" s="18"/>
      <c r="O63" s="18"/>
      <c r="P63" s="18"/>
      <c r="Q63" s="18"/>
    </row>
    <row r="64" spans="2:17" s="9" customFormat="1" ht="14.5">
      <c r="B64"/>
      <c r="C64"/>
      <c r="D64"/>
      <c r="E64"/>
      <c r="F64"/>
      <c r="G64"/>
      <c r="L64" s="18"/>
      <c r="M64" s="18"/>
      <c r="N64" s="18"/>
      <c r="O64" s="18"/>
      <c r="P64" s="18"/>
      <c r="Q64" s="18"/>
    </row>
    <row r="65" spans="2:17" s="9" customFormat="1" ht="14.5">
      <c r="B65"/>
      <c r="C65"/>
      <c r="D65"/>
      <c r="E65"/>
      <c r="F65"/>
      <c r="G65"/>
      <c r="L65" s="18"/>
      <c r="M65" s="18"/>
      <c r="N65" s="18"/>
      <c r="O65" s="18"/>
      <c r="P65" s="18"/>
      <c r="Q65" s="18"/>
    </row>
    <row r="66" spans="2:17" s="9" customFormat="1" ht="14.5">
      <c r="B66"/>
      <c r="C66"/>
      <c r="D66"/>
      <c r="E66"/>
      <c r="F66"/>
      <c r="G66"/>
      <c r="L66" s="18"/>
      <c r="M66" s="18"/>
      <c r="N66" s="18"/>
      <c r="O66" s="18"/>
      <c r="P66" s="18"/>
      <c r="Q66" s="18"/>
    </row>
    <row r="67" spans="2:17" s="9" customFormat="1" ht="14.5">
      <c r="B67"/>
      <c r="C67"/>
      <c r="D67"/>
      <c r="E67"/>
      <c r="F67"/>
      <c r="G67"/>
      <c r="L67" s="18"/>
      <c r="M67" s="18"/>
      <c r="N67" s="18"/>
      <c r="O67" s="18"/>
      <c r="P67" s="18"/>
      <c r="Q67" s="18"/>
    </row>
    <row r="68" spans="2:17" s="9" customFormat="1" ht="14.5">
      <c r="B68"/>
      <c r="C68"/>
      <c r="D68"/>
      <c r="E68"/>
      <c r="F68"/>
      <c r="G68"/>
      <c r="L68" s="18"/>
      <c r="M68" s="18"/>
      <c r="N68" s="18"/>
      <c r="O68" s="18"/>
      <c r="P68" s="18"/>
      <c r="Q68" s="18"/>
    </row>
    <row r="69" spans="2:17" s="9" customFormat="1" ht="14.5">
      <c r="B69"/>
      <c r="C69"/>
      <c r="D69"/>
      <c r="E69"/>
      <c r="F69"/>
      <c r="G69"/>
      <c r="L69" s="18"/>
      <c r="M69" s="18"/>
      <c r="N69" s="18"/>
      <c r="O69" s="18"/>
      <c r="P69" s="18"/>
      <c r="Q69" s="18"/>
    </row>
    <row r="70" spans="2:17" s="9" customFormat="1" ht="14.5">
      <c r="B70"/>
      <c r="C70"/>
      <c r="D70"/>
      <c r="E70"/>
      <c r="F70"/>
      <c r="G70"/>
      <c r="L70" s="18"/>
      <c r="M70" s="18"/>
      <c r="N70" s="18"/>
      <c r="O70" s="18"/>
      <c r="P70" s="18"/>
      <c r="Q70" s="18"/>
    </row>
    <row r="71" spans="2:17" s="9" customFormat="1" ht="14.5">
      <c r="B71"/>
      <c r="C71"/>
      <c r="D71"/>
      <c r="E71"/>
      <c r="F71"/>
      <c r="G71"/>
      <c r="L71" s="18"/>
      <c r="M71" s="18"/>
      <c r="N71" s="18"/>
      <c r="O71" s="18"/>
      <c r="P71" s="18"/>
      <c r="Q71" s="18"/>
    </row>
    <row r="72" spans="2:17" s="9" customFormat="1" ht="14.5">
      <c r="B72"/>
      <c r="C72"/>
      <c r="D72"/>
      <c r="E72"/>
      <c r="F72"/>
      <c r="G72"/>
      <c r="L72" s="18"/>
      <c r="M72" s="18"/>
      <c r="N72" s="18"/>
      <c r="O72" s="18"/>
      <c r="P72" s="18"/>
      <c r="Q72" s="18"/>
    </row>
    <row r="73" spans="2:17" s="9" customFormat="1" ht="14.5">
      <c r="B73"/>
      <c r="C73"/>
      <c r="D73"/>
      <c r="E73"/>
      <c r="F73"/>
      <c r="G73"/>
      <c r="L73" s="18"/>
      <c r="M73" s="18"/>
      <c r="N73" s="18"/>
      <c r="O73" s="18"/>
      <c r="P73" s="18"/>
      <c r="Q73" s="18"/>
    </row>
    <row r="74" spans="2:17" s="9" customFormat="1" ht="14.5">
      <c r="B74"/>
      <c r="C74"/>
      <c r="D74"/>
      <c r="E74"/>
      <c r="F74"/>
      <c r="G74"/>
      <c r="L74" s="18"/>
      <c r="M74" s="18"/>
      <c r="N74" s="18"/>
      <c r="O74" s="18"/>
      <c r="P74" s="18"/>
      <c r="Q74" s="18"/>
    </row>
    <row r="75" spans="2:17" s="9" customFormat="1" ht="14.5">
      <c r="B75"/>
      <c r="C75"/>
      <c r="D75"/>
      <c r="E75"/>
      <c r="F75"/>
      <c r="G75"/>
      <c r="L75" s="18"/>
      <c r="M75" s="18"/>
      <c r="N75" s="18"/>
      <c r="O75" s="18"/>
      <c r="P75" s="18"/>
      <c r="Q75" s="18"/>
    </row>
    <row r="76" spans="2:17" ht="14.5">
      <c r="B76"/>
      <c r="C76"/>
      <c r="D76"/>
      <c r="E76"/>
      <c r="F76"/>
      <c r="G76"/>
    </row>
    <row r="77" spans="2:17" ht="14.5">
      <c r="B77"/>
      <c r="C77"/>
      <c r="D77"/>
      <c r="E77"/>
      <c r="F77"/>
      <c r="G77"/>
    </row>
    <row r="78" spans="2:17" ht="14.5">
      <c r="B78"/>
      <c r="C78"/>
      <c r="D78"/>
      <c r="E78"/>
      <c r="F78"/>
      <c r="G78"/>
    </row>
    <row r="79" spans="2:17" ht="14.5">
      <c r="B79"/>
      <c r="C79"/>
      <c r="D79"/>
      <c r="E79"/>
      <c r="F79"/>
      <c r="G79"/>
    </row>
    <row r="80" spans="2:17" ht="14.5">
      <c r="B80"/>
      <c r="C80"/>
      <c r="D80"/>
      <c r="E80"/>
      <c r="F80"/>
      <c r="G80"/>
    </row>
    <row r="81" spans="2:7" ht="14.5">
      <c r="B81"/>
      <c r="C81"/>
      <c r="D81"/>
      <c r="E81"/>
      <c r="F81"/>
      <c r="G81"/>
    </row>
    <row r="82" spans="2:7" ht="14.5">
      <c r="B82"/>
      <c r="C82"/>
      <c r="D82"/>
      <c r="E82"/>
      <c r="F82"/>
      <c r="G82"/>
    </row>
    <row r="83" spans="2:7" ht="14.5">
      <c r="B83"/>
      <c r="C83"/>
      <c r="D83"/>
      <c r="E83"/>
      <c r="F83"/>
      <c r="G83"/>
    </row>
    <row r="84" spans="2:7" ht="14.5">
      <c r="B84"/>
      <c r="C84"/>
      <c r="D84"/>
      <c r="E84"/>
      <c r="F84"/>
      <c r="G84"/>
    </row>
    <row r="85" spans="2:7" ht="14.5">
      <c r="B85"/>
      <c r="C85"/>
      <c r="D85"/>
      <c r="E85"/>
      <c r="F85"/>
      <c r="G85"/>
    </row>
    <row r="86" spans="2:7" ht="14.5">
      <c r="B86"/>
      <c r="C86"/>
      <c r="D86"/>
      <c r="E86"/>
      <c r="F86"/>
      <c r="G86"/>
    </row>
    <row r="87" spans="2:7" ht="14.5">
      <c r="B87"/>
      <c r="C87"/>
      <c r="D87"/>
      <c r="E87"/>
      <c r="F87"/>
      <c r="G87"/>
    </row>
    <row r="88" spans="2:7" ht="14.5">
      <c r="B88"/>
      <c r="C88"/>
      <c r="D88"/>
      <c r="E88"/>
      <c r="F88"/>
      <c r="G88"/>
    </row>
    <row r="89" spans="2:7" ht="14.5">
      <c r="B89"/>
      <c r="C89"/>
      <c r="D89"/>
      <c r="E89"/>
      <c r="F89"/>
      <c r="G89"/>
    </row>
    <row r="90" spans="2:7" ht="14.5">
      <c r="B90"/>
      <c r="C90"/>
      <c r="D90"/>
      <c r="E90"/>
      <c r="F90"/>
      <c r="G90"/>
    </row>
    <row r="91" spans="2:7" ht="14.5">
      <c r="B91"/>
      <c r="C91"/>
      <c r="D91"/>
      <c r="E91"/>
      <c r="F91"/>
      <c r="G91"/>
    </row>
    <row r="92" spans="2:7" ht="14.5">
      <c r="B92"/>
      <c r="C92"/>
      <c r="D92"/>
      <c r="E92"/>
      <c r="F92"/>
      <c r="G92"/>
    </row>
    <row r="93" spans="2:7" ht="14.5">
      <c r="B93"/>
      <c r="C93"/>
      <c r="D93"/>
      <c r="E93"/>
      <c r="F93"/>
      <c r="G93"/>
    </row>
    <row r="94" spans="2:7" ht="14.5">
      <c r="B94"/>
      <c r="C94"/>
      <c r="D94"/>
      <c r="E94"/>
      <c r="F94"/>
      <c r="G94"/>
    </row>
    <row r="95" spans="2:7" ht="14.5">
      <c r="B95"/>
      <c r="C95"/>
      <c r="D95"/>
      <c r="E95"/>
      <c r="F95"/>
      <c r="G95"/>
    </row>
    <row r="96" spans="2:7" ht="14.5">
      <c r="B96"/>
      <c r="C96"/>
      <c r="D96"/>
      <c r="E96"/>
      <c r="F96"/>
      <c r="G96"/>
    </row>
    <row r="97" spans="2:7" ht="14.5">
      <c r="B97"/>
      <c r="C97"/>
      <c r="D97"/>
      <c r="E97"/>
      <c r="F97"/>
      <c r="G97"/>
    </row>
    <row r="98" spans="2:7" ht="14.5">
      <c r="B98"/>
      <c r="C98"/>
      <c r="D98"/>
      <c r="E98"/>
      <c r="F98"/>
      <c r="G98"/>
    </row>
    <row r="99" spans="2:7" ht="14.5">
      <c r="B99"/>
      <c r="C99"/>
      <c r="D99"/>
      <c r="E99"/>
      <c r="F99"/>
      <c r="G99"/>
    </row>
    <row r="100" spans="2:7" ht="14.5">
      <c r="B100"/>
      <c r="C100"/>
      <c r="D100"/>
      <c r="E100"/>
      <c r="F100"/>
      <c r="G100"/>
    </row>
    <row r="101" spans="2:7" ht="14.5">
      <c r="B101"/>
      <c r="C101"/>
      <c r="D101"/>
      <c r="E101"/>
      <c r="F101"/>
      <c r="G101"/>
    </row>
    <row r="102" spans="2:7" ht="14.5">
      <c r="B102"/>
      <c r="C102"/>
      <c r="D102"/>
      <c r="E102"/>
      <c r="F102"/>
      <c r="G102"/>
    </row>
    <row r="103" spans="2:7" ht="14.5">
      <c r="B103"/>
      <c r="C103"/>
      <c r="D103"/>
      <c r="E103"/>
      <c r="F103"/>
      <c r="G103"/>
    </row>
    <row r="104" spans="2:7" ht="14.5">
      <c r="B104"/>
      <c r="C104"/>
      <c r="D104"/>
      <c r="E104"/>
      <c r="F104"/>
      <c r="G104"/>
    </row>
    <row r="105" spans="2:7" ht="14.5">
      <c r="B105"/>
      <c r="C105"/>
      <c r="D105"/>
      <c r="E105"/>
      <c r="F105"/>
      <c r="G105"/>
    </row>
    <row r="106" spans="2:7" ht="14.5">
      <c r="B106"/>
      <c r="C106"/>
      <c r="D106"/>
      <c r="E106"/>
      <c r="F106"/>
      <c r="G106"/>
    </row>
    <row r="107" spans="2:7" ht="14.5">
      <c r="B107"/>
      <c r="C107"/>
      <c r="D107"/>
      <c r="E107"/>
      <c r="F107"/>
      <c r="G107"/>
    </row>
    <row r="108" spans="2:7" ht="14.5">
      <c r="B108"/>
      <c r="C108"/>
      <c r="D108"/>
      <c r="E108"/>
      <c r="F108"/>
      <c r="G108"/>
    </row>
    <row r="109" spans="2:7" ht="14.5">
      <c r="B109"/>
      <c r="C109"/>
      <c r="D109"/>
      <c r="E109"/>
      <c r="F109"/>
      <c r="G109"/>
    </row>
    <row r="110" spans="2:7" ht="14.5">
      <c r="B110"/>
      <c r="C110"/>
      <c r="D110"/>
      <c r="E110"/>
      <c r="F110"/>
      <c r="G110"/>
    </row>
    <row r="111" spans="2:7" ht="14.5">
      <c r="B111"/>
      <c r="C111"/>
      <c r="D111"/>
      <c r="E111"/>
      <c r="F111"/>
      <c r="G111"/>
    </row>
    <row r="112" spans="2:7" ht="14.5">
      <c r="B112"/>
      <c r="C112"/>
      <c r="D112"/>
      <c r="E112"/>
      <c r="F112"/>
      <c r="G112"/>
    </row>
    <row r="113" spans="2:7" ht="14.5">
      <c r="B113"/>
      <c r="C113"/>
      <c r="D113"/>
      <c r="E113"/>
      <c r="F113"/>
      <c r="G113"/>
    </row>
    <row r="114" spans="2:7" ht="14.5">
      <c r="B114"/>
      <c r="C114"/>
      <c r="D114"/>
      <c r="E114"/>
      <c r="F114"/>
      <c r="G114"/>
    </row>
    <row r="115" spans="2:7" ht="14.5">
      <c r="B115"/>
      <c r="C115"/>
      <c r="D115"/>
      <c r="E115"/>
      <c r="F115"/>
      <c r="G115"/>
    </row>
    <row r="116" spans="2:7" ht="14.5">
      <c r="B116"/>
      <c r="C116"/>
      <c r="D116"/>
      <c r="E116"/>
      <c r="F116"/>
      <c r="G116"/>
    </row>
    <row r="117" spans="2:7" ht="14.5">
      <c r="B117"/>
      <c r="C117"/>
      <c r="D117"/>
      <c r="E117"/>
      <c r="F117"/>
      <c r="G117"/>
    </row>
    <row r="118" spans="2:7" ht="14.5">
      <c r="B118"/>
      <c r="C118"/>
      <c r="D118"/>
      <c r="E118"/>
      <c r="F118"/>
      <c r="G118"/>
    </row>
    <row r="119" spans="2:7" ht="14.5">
      <c r="B119"/>
      <c r="C119"/>
      <c r="D119"/>
      <c r="E119"/>
      <c r="F119"/>
      <c r="G119"/>
    </row>
    <row r="120" spans="2:7" ht="14.5">
      <c r="B120"/>
      <c r="C120"/>
      <c r="D120"/>
      <c r="E120"/>
      <c r="F120"/>
      <c r="G120"/>
    </row>
    <row r="121" spans="2:7" ht="14.5">
      <c r="B121"/>
      <c r="C121"/>
      <c r="D121"/>
      <c r="E121"/>
      <c r="F121"/>
      <c r="G121"/>
    </row>
    <row r="122" spans="2:7" ht="14.5">
      <c r="B122"/>
      <c r="C122"/>
      <c r="D122"/>
      <c r="E122"/>
      <c r="F122"/>
      <c r="G122"/>
    </row>
    <row r="123" spans="2:7" ht="14.5">
      <c r="B123"/>
      <c r="C123"/>
      <c r="D123"/>
      <c r="E123"/>
      <c r="F123"/>
      <c r="G123"/>
    </row>
    <row r="124" spans="2:7" ht="14.5">
      <c r="B124"/>
      <c r="C124"/>
      <c r="D124"/>
      <c r="E124"/>
      <c r="F124"/>
      <c r="G124"/>
    </row>
    <row r="125" spans="2:7" ht="14.5">
      <c r="B125"/>
      <c r="C125"/>
      <c r="D125"/>
      <c r="E125"/>
      <c r="F125"/>
      <c r="G125"/>
    </row>
    <row r="126" spans="2:7" ht="14.5">
      <c r="B126"/>
      <c r="C126"/>
      <c r="D126"/>
      <c r="E126"/>
      <c r="F126"/>
      <c r="G126"/>
    </row>
    <row r="127" spans="2:7" ht="14.5">
      <c r="B127"/>
      <c r="C127"/>
      <c r="D127"/>
      <c r="E127"/>
      <c r="F127"/>
      <c r="G127"/>
    </row>
    <row r="128" spans="2:7" ht="14.5">
      <c r="B128"/>
      <c r="C128"/>
      <c r="D128"/>
      <c r="E128"/>
      <c r="F128"/>
      <c r="G128"/>
    </row>
    <row r="129" spans="2:7" ht="14.5">
      <c r="B129"/>
      <c r="C129"/>
      <c r="D129"/>
      <c r="E129"/>
      <c r="F129"/>
      <c r="G129"/>
    </row>
    <row r="130" spans="2:7" ht="14.5">
      <c r="B130"/>
      <c r="C130"/>
      <c r="D130"/>
      <c r="E130"/>
      <c r="F130"/>
      <c r="G130"/>
    </row>
    <row r="131" spans="2:7" ht="14.5">
      <c r="B131"/>
      <c r="C131"/>
      <c r="D131"/>
      <c r="E131"/>
      <c r="F131"/>
      <c r="G131"/>
    </row>
    <row r="132" spans="2:7" ht="14.5">
      <c r="B132"/>
      <c r="C132"/>
      <c r="D132"/>
      <c r="E132"/>
      <c r="F132"/>
      <c r="G132"/>
    </row>
    <row r="133" spans="2:7" ht="14.5">
      <c r="B133"/>
      <c r="C133"/>
      <c r="D133"/>
      <c r="E133"/>
      <c r="F133"/>
      <c r="G133"/>
    </row>
    <row r="134" spans="2:7" ht="14.5">
      <c r="B134"/>
      <c r="C134"/>
      <c r="D134"/>
      <c r="E134"/>
      <c r="F134"/>
      <c r="G134"/>
    </row>
    <row r="135" spans="2:7" ht="14.5">
      <c r="B135"/>
      <c r="C135"/>
      <c r="D135"/>
      <c r="E135"/>
      <c r="F135"/>
      <c r="G135"/>
    </row>
    <row r="136" spans="2:7" ht="14.5">
      <c r="B136"/>
      <c r="C136"/>
      <c r="D136"/>
      <c r="E136"/>
      <c r="F136"/>
      <c r="G136"/>
    </row>
    <row r="137" spans="2:7" ht="14.5">
      <c r="B137"/>
      <c r="C137"/>
      <c r="D137"/>
      <c r="E137"/>
      <c r="F137"/>
      <c r="G137"/>
    </row>
    <row r="138" spans="2:7" ht="14.5">
      <c r="B138"/>
      <c r="C138"/>
      <c r="D138"/>
      <c r="E138"/>
      <c r="F138"/>
      <c r="G138"/>
    </row>
    <row r="139" spans="2:7" ht="14.5">
      <c r="B139"/>
      <c r="C139"/>
      <c r="D139"/>
      <c r="E139"/>
      <c r="F139"/>
      <c r="G139"/>
    </row>
    <row r="140" spans="2:7" ht="14.5">
      <c r="B140"/>
      <c r="C140"/>
      <c r="D140"/>
      <c r="E140"/>
      <c r="F140"/>
      <c r="G140"/>
    </row>
    <row r="141" spans="2:7" ht="14.5">
      <c r="B141"/>
      <c r="C141"/>
      <c r="D141"/>
      <c r="E141"/>
      <c r="F141"/>
      <c r="G141"/>
    </row>
    <row r="142" spans="2:7" ht="14.5">
      <c r="B142"/>
      <c r="C142"/>
      <c r="D142"/>
      <c r="E142"/>
      <c r="F142"/>
      <c r="G142"/>
    </row>
    <row r="143" spans="2:7" ht="14.5">
      <c r="B143"/>
      <c r="C143"/>
      <c r="D143"/>
      <c r="E143"/>
      <c r="F143"/>
      <c r="G143"/>
    </row>
    <row r="144" spans="2:7" ht="14.5">
      <c r="B144"/>
      <c r="C144"/>
      <c r="D144"/>
      <c r="E144"/>
      <c r="F144"/>
      <c r="G144"/>
    </row>
    <row r="145" spans="2:7" ht="14.5">
      <c r="B145"/>
      <c r="C145"/>
      <c r="D145"/>
      <c r="E145"/>
      <c r="F145"/>
      <c r="G145"/>
    </row>
    <row r="146" spans="2:7" ht="14.5">
      <c r="B146"/>
      <c r="C146"/>
      <c r="D146"/>
      <c r="E146"/>
      <c r="F146"/>
      <c r="G146"/>
    </row>
    <row r="147" spans="2:7" ht="14.5">
      <c r="B147"/>
      <c r="C147"/>
      <c r="D147"/>
      <c r="E147"/>
      <c r="F147"/>
      <c r="G147"/>
    </row>
    <row r="148" spans="2:7" ht="14.5">
      <c r="B148"/>
      <c r="C148"/>
      <c r="D148"/>
      <c r="E148"/>
      <c r="F148"/>
      <c r="G148"/>
    </row>
    <row r="149" spans="2:7" ht="14.5">
      <c r="B149"/>
      <c r="C149"/>
      <c r="D149"/>
      <c r="E149"/>
      <c r="F149"/>
      <c r="G149"/>
    </row>
    <row r="150" spans="2:7" ht="14.5">
      <c r="B150"/>
      <c r="C150"/>
      <c r="D150"/>
      <c r="E150"/>
      <c r="F150"/>
      <c r="G150"/>
    </row>
    <row r="151" spans="2:7" ht="14.5">
      <c r="B151"/>
      <c r="C151"/>
      <c r="D151"/>
      <c r="E151"/>
      <c r="F151"/>
      <c r="G151"/>
    </row>
    <row r="152" spans="2:7" ht="14.5">
      <c r="B152"/>
      <c r="C152"/>
      <c r="D152"/>
      <c r="E152"/>
      <c r="F152"/>
      <c r="G152"/>
    </row>
  </sheetData>
  <dataConsolidate link="1"/>
  <mergeCells count="1">
    <mergeCell ref="B3:S3"/>
  </mergeCells>
  <pageMargins left="0.7" right="0.7" top="0.75" bottom="0.75" header="0.3" footer="0.3"/>
  <pageSetup orientation="portrait" r:id="rId2"/>
  <headerFooter>
    <oddFooter>&amp;CCopyright © 2013 Everest Global, Inc.
EGR-2013-2-D-0892</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Title</vt:lpstr>
      <vt:lpstr>Table of contents</vt:lpstr>
      <vt:lpstr>1 How to use this tool</vt:lpstr>
      <vt:lpstr>2 Definitions</vt:lpstr>
      <vt:lpstr>3a Current cost (C)</vt:lpstr>
      <vt:lpstr>3b Current cost | Function (T)</vt:lpstr>
      <vt:lpstr>3c Current cost | Geog. (T)</vt:lpstr>
      <vt:lpstr>3d Current Cost |Benchmarks (T)</vt:lpstr>
      <vt:lpstr>4a Historical cost (C)</vt:lpstr>
      <vt:lpstr>4b H. Cost | Function (T)</vt:lpstr>
      <vt:lpstr>4c H. Cost | Geography (T)</vt:lpstr>
      <vt:lpstr>5a Wage inflation (C)</vt:lpstr>
      <vt:lpstr>5b Projected cost (C)</vt:lpstr>
      <vt:lpstr>5c Projected cost | Function(T)</vt:lpstr>
      <vt:lpstr>6a Avg Salaries (C)</vt:lpstr>
      <vt:lpstr>6b Avg Salaries | Function (T)</vt:lpstr>
      <vt:lpstr>6c Med Salaries | Function (T)</vt:lpstr>
      <vt:lpstr>6d Min Salaries | Function (T)</vt:lpstr>
      <vt:lpstr>6e Max Salaries | Function (T)</vt:lpstr>
      <vt:lpstr>6h Hist. Salaries | Function(T)</vt:lpstr>
      <vt:lpstr>7 Attrition (C)</vt:lpstr>
      <vt:lpstr>8 Exchange rate (T)</vt:lpstr>
      <vt:lpstr>Appendix&gt;&gt;&gt;</vt:lpstr>
      <vt:lpstr>Tables</vt:lpstr>
      <vt:lpstr>Exchange rate info</vt:lpstr>
      <vt:lpstr>Operating cost info</vt:lpstr>
      <vt:lpstr>Estimated Op Costs info</vt:lpstr>
      <vt:lpstr>Salary Info</vt:lpstr>
      <vt:lpstr>Wage inflation info</vt:lpstr>
      <vt:lpstr>Attrition rate info</vt:lpstr>
      <vt:lpstr>'2 Definitions'!Print_Area</vt:lpstr>
      <vt:lpstr>Title!Print_Area</vt:lpstr>
      <vt:lpstr>ZZ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Locations Database</dc:title>
  <dc:creator>Everest Group</dc:creator>
  <cp:lastModifiedBy>Blair, Patricia</cp:lastModifiedBy>
  <cp:lastPrinted>2014-09-18T06:50:36Z</cp:lastPrinted>
  <dcterms:created xsi:type="dcterms:W3CDTF">2012-11-08T07:08:42Z</dcterms:created>
  <dcterms:modified xsi:type="dcterms:W3CDTF">2017-05-04T18:54:13Z</dcterms:modified>
</cp:coreProperties>
</file>